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tabRatio="723"/>
  </bookViews>
  <sheets>
    <sheet name="Vital Information" sheetId="10" r:id="rId1"/>
    <sheet name="Amparo" sheetId="1" r:id="rId2"/>
    <sheet name="Araraquara" sheetId="2" r:id="rId3"/>
    <sheet name="Campinas" sheetId="3" r:id="rId4"/>
    <sheet name="Franca" sheetId="4" r:id="rId5"/>
    <sheet name="Ribeirao Preto" sheetId="5" r:id="rId6"/>
    <sheet name="Rio Claro" sheetId="6" r:id="rId7"/>
    <sheet name="Sao Carlos" sheetId="7" r:id="rId8"/>
    <sheet name="State of Sao Paulo" sheetId="8" r:id="rId9"/>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L34" i="8" l="1"/>
  <c r="AS32" i="8"/>
  <c r="AR32" i="8"/>
  <c r="AS65" i="7"/>
  <c r="AS32" i="7"/>
  <c r="AR32" i="7"/>
  <c r="AF34" i="7"/>
  <c r="AE34" i="7"/>
  <c r="AC34" i="7"/>
  <c r="AA34" i="7"/>
  <c r="X34" i="7"/>
  <c r="W34" i="7"/>
  <c r="V34" i="7"/>
  <c r="U34" i="7"/>
  <c r="T34" i="7"/>
  <c r="AS65" i="6"/>
  <c r="AR65" i="6"/>
  <c r="AR32" i="6"/>
  <c r="AR65" i="5"/>
  <c r="AR63" i="5"/>
  <c r="AR62" i="5"/>
  <c r="AR61" i="5"/>
  <c r="AR60" i="5"/>
  <c r="AR59" i="5"/>
  <c r="AR58" i="5"/>
  <c r="AR57" i="5"/>
  <c r="AR56" i="5"/>
  <c r="AR55" i="5"/>
  <c r="AR54" i="5"/>
  <c r="AR53" i="5"/>
  <c r="AR52" i="5"/>
  <c r="AR51" i="5"/>
  <c r="AR50" i="5"/>
  <c r="AR49" i="5"/>
  <c r="AR48" i="5"/>
  <c r="AR47" i="5"/>
  <c r="AR46" i="5"/>
  <c r="AR45" i="5"/>
  <c r="AR44" i="5"/>
  <c r="AR43" i="5"/>
  <c r="AR42" i="5"/>
  <c r="AR32" i="5"/>
  <c r="AS32" i="5"/>
  <c r="AR30" i="5"/>
  <c r="AR29" i="5"/>
  <c r="AR28" i="5"/>
  <c r="AR27" i="5"/>
  <c r="AR26" i="5"/>
  <c r="AR25" i="5"/>
  <c r="AR24" i="5"/>
  <c r="AR23" i="5"/>
  <c r="AR22" i="5"/>
  <c r="AR21" i="5"/>
  <c r="AR20" i="5"/>
  <c r="AR19" i="5"/>
  <c r="AR18" i="5"/>
  <c r="AR17" i="5"/>
  <c r="AR16" i="5"/>
  <c r="AR15" i="5"/>
  <c r="AR14" i="5"/>
  <c r="AR13" i="5"/>
  <c r="AR12" i="5"/>
  <c r="AR11" i="5"/>
  <c r="AR9" i="5"/>
  <c r="AS63" i="4"/>
  <c r="AS62" i="4"/>
  <c r="AS61" i="4"/>
  <c r="AS60" i="4"/>
  <c r="AS59" i="4"/>
  <c r="AS58" i="4"/>
  <c r="AS57" i="4"/>
  <c r="AS56" i="4"/>
  <c r="AS55" i="4"/>
  <c r="AS54" i="4"/>
  <c r="AS53" i="4"/>
  <c r="AS52" i="4"/>
  <c r="AS51" i="4"/>
  <c r="AS50" i="4"/>
  <c r="AS49" i="4"/>
  <c r="AS48" i="4"/>
  <c r="AS47" i="4"/>
  <c r="AS46" i="4"/>
  <c r="AS45" i="4"/>
  <c r="AS65" i="4" s="1"/>
  <c r="AS44" i="4"/>
  <c r="AS43" i="4"/>
  <c r="AS42" i="4"/>
  <c r="AS32" i="4"/>
  <c r="AS27" i="4"/>
  <c r="AS30" i="4"/>
  <c r="AS29" i="4"/>
  <c r="AS28" i="4"/>
  <c r="AS26" i="4"/>
  <c r="AS25" i="4"/>
  <c r="AS24" i="4"/>
  <c r="AS23" i="4"/>
  <c r="AS22" i="4"/>
  <c r="AS21" i="4"/>
  <c r="AS20" i="4"/>
  <c r="AS19" i="4"/>
  <c r="AS18" i="4"/>
  <c r="AS17" i="4"/>
  <c r="AS16" i="4"/>
  <c r="AS15" i="4"/>
  <c r="AS14" i="4"/>
  <c r="AS13" i="4"/>
  <c r="AS12" i="4"/>
  <c r="AS11" i="4"/>
  <c r="AS9" i="4"/>
  <c r="AR27" i="4"/>
  <c r="AR26" i="4"/>
  <c r="AR65" i="4"/>
  <c r="AR32" i="4"/>
  <c r="AR63" i="4"/>
  <c r="AR62" i="4"/>
  <c r="AR61" i="4"/>
  <c r="AR60" i="4"/>
  <c r="AR59" i="4"/>
  <c r="AR58" i="4"/>
  <c r="AR57" i="4"/>
  <c r="AR56" i="4"/>
  <c r="AR55" i="4"/>
  <c r="AR54" i="4"/>
  <c r="AR53" i="4"/>
  <c r="AR52" i="4"/>
  <c r="AR51" i="4"/>
  <c r="AR50" i="4"/>
  <c r="AR49" i="4"/>
  <c r="AR48" i="4"/>
  <c r="AR47" i="4"/>
  <c r="AR46" i="4"/>
  <c r="AR45" i="4"/>
  <c r="AR44" i="4"/>
  <c r="AR43" i="4"/>
  <c r="AR42" i="4"/>
  <c r="AR30" i="4"/>
  <c r="AR29" i="4"/>
  <c r="AR28" i="4"/>
  <c r="AR25" i="4"/>
  <c r="AR24" i="4"/>
  <c r="AR23" i="4"/>
  <c r="AR22" i="4"/>
  <c r="AR21" i="4"/>
  <c r="AR20" i="4"/>
  <c r="AR19" i="4"/>
  <c r="AR18" i="4"/>
  <c r="AR17" i="4"/>
  <c r="AR16" i="4"/>
  <c r="AR15" i="4"/>
  <c r="AR14" i="4"/>
  <c r="AR13" i="4"/>
  <c r="AR12" i="4"/>
  <c r="AR11" i="4"/>
  <c r="AR10" i="4"/>
  <c r="AR9" i="4"/>
  <c r="AB65" i="3"/>
  <c r="AR63" i="3"/>
  <c r="AR62" i="3"/>
  <c r="AR61" i="3"/>
  <c r="AR60" i="3"/>
  <c r="AR59" i="3"/>
  <c r="AR58" i="3"/>
  <c r="AR57" i="3"/>
  <c r="AR56" i="3"/>
  <c r="AR55" i="3"/>
  <c r="AR54" i="3"/>
  <c r="AR53" i="3"/>
  <c r="AR52" i="3"/>
  <c r="AR51" i="3"/>
  <c r="AR50" i="3"/>
  <c r="AR49" i="3"/>
  <c r="AR48" i="3"/>
  <c r="AR47" i="3"/>
  <c r="AR46" i="3"/>
  <c r="AR45" i="3"/>
  <c r="AR44" i="3"/>
  <c r="AR43" i="3"/>
  <c r="AR42" i="3"/>
  <c r="AR32" i="3"/>
  <c r="AR31" i="3"/>
  <c r="AR30" i="3"/>
  <c r="AR29" i="3"/>
  <c r="AR28" i="3"/>
  <c r="AR27" i="3"/>
  <c r="AR26" i="3"/>
  <c r="AR25" i="3"/>
  <c r="AR24" i="3"/>
  <c r="AR23" i="3"/>
  <c r="AR22" i="3"/>
  <c r="AR21" i="3"/>
  <c r="AR20" i="3"/>
  <c r="AR19" i="3"/>
  <c r="AR18" i="3"/>
  <c r="AR17" i="3"/>
  <c r="AR16" i="3"/>
  <c r="AR15" i="3"/>
  <c r="AR14" i="3"/>
  <c r="AR13" i="3"/>
  <c r="AR12" i="3"/>
  <c r="AR11" i="3"/>
  <c r="AR9" i="3"/>
  <c r="AR65" i="3"/>
  <c r="AR65" i="2"/>
  <c r="AS26" i="2"/>
  <c r="AS25" i="2"/>
  <c r="AS22" i="2"/>
  <c r="AS20" i="2"/>
  <c r="AS19" i="2"/>
  <c r="AS17" i="2"/>
  <c r="AS16" i="2"/>
  <c r="AS15" i="2"/>
  <c r="AS14" i="2"/>
  <c r="AS13" i="2"/>
  <c r="AS12" i="2"/>
  <c r="AS11" i="2"/>
  <c r="AS9" i="2"/>
  <c r="AR32" i="2"/>
  <c r="AR30" i="2"/>
  <c r="AR29" i="2"/>
  <c r="AR28" i="2"/>
  <c r="AR27" i="2"/>
  <c r="AR26" i="2"/>
  <c r="AR25" i="2"/>
  <c r="AR24" i="2"/>
  <c r="AR23" i="2"/>
  <c r="AR22" i="2"/>
  <c r="AR21" i="2"/>
  <c r="AR20" i="2"/>
  <c r="AR19" i="2"/>
  <c r="AR18" i="2"/>
  <c r="AR17" i="2"/>
  <c r="AR16" i="2"/>
  <c r="AR15" i="2"/>
  <c r="AR14" i="2"/>
  <c r="AR13" i="2"/>
  <c r="AR12" i="2"/>
  <c r="AR11" i="2"/>
  <c r="AR9" i="2"/>
  <c r="AR32" i="1"/>
  <c r="AR30" i="1"/>
  <c r="AR29" i="1"/>
  <c r="AR28" i="1"/>
  <c r="AR27" i="1"/>
  <c r="AR26" i="1"/>
  <c r="AR25" i="1"/>
  <c r="AR24" i="1"/>
  <c r="AR23" i="1"/>
  <c r="AR22" i="1"/>
  <c r="AR21" i="1"/>
  <c r="AR20" i="1"/>
  <c r="AR19" i="1"/>
  <c r="AR18" i="1"/>
  <c r="AR17" i="1"/>
  <c r="AR16" i="1"/>
  <c r="AR15" i="1"/>
  <c r="AR14" i="1"/>
  <c r="AR13" i="1"/>
  <c r="AR12" i="1"/>
  <c r="AR11" i="1"/>
  <c r="AR9" i="1"/>
  <c r="AS42" i="1"/>
  <c r="AR42" i="1"/>
  <c r="AS46" i="1"/>
  <c r="AR46" i="1"/>
  <c r="AS45" i="1"/>
  <c r="AR45" i="1"/>
  <c r="AS44" i="1"/>
  <c r="AR44" i="1"/>
  <c r="AS49" i="1"/>
  <c r="AR49" i="1"/>
  <c r="AS48" i="1"/>
  <c r="AR48" i="1"/>
  <c r="AR30" i="7"/>
  <c r="AR29" i="7"/>
  <c r="AR28" i="7"/>
  <c r="AR27" i="7"/>
  <c r="AR26" i="7"/>
  <c r="AR25" i="7"/>
  <c r="AR24" i="7"/>
  <c r="AR23" i="7"/>
  <c r="AR22" i="7"/>
  <c r="AR21" i="7"/>
  <c r="AR20" i="7"/>
  <c r="AR19" i="7"/>
  <c r="AR18" i="7"/>
  <c r="AR17" i="7"/>
  <c r="AR16" i="7"/>
  <c r="AR15" i="7"/>
  <c r="AR14" i="7"/>
  <c r="AR13" i="7"/>
  <c r="AR12" i="7"/>
  <c r="AR11" i="7"/>
  <c r="AR9" i="7"/>
  <c r="AP32" i="2"/>
  <c r="AO32" i="2"/>
  <c r="AN32" i="2"/>
  <c r="AM32" i="2"/>
  <c r="AL32" i="2"/>
  <c r="AF32" i="2"/>
  <c r="AE32" i="2"/>
  <c r="AD32" i="2"/>
  <c r="AC32" i="2"/>
  <c r="AC34" i="2" s="1"/>
  <c r="AB32" i="2"/>
  <c r="AB34" i="2" s="1"/>
  <c r="AA32" i="2"/>
  <c r="Z32" i="2"/>
  <c r="Z34" i="2" s="1"/>
  <c r="Y32" i="2"/>
  <c r="X32" i="2"/>
  <c r="X34" i="2" s="1"/>
  <c r="W32" i="2"/>
  <c r="V32" i="2"/>
  <c r="U32" i="2"/>
  <c r="T32" i="2"/>
  <c r="S32" i="2"/>
  <c r="R32" i="2"/>
  <c r="Q32" i="2"/>
  <c r="P32" i="2"/>
  <c r="O32" i="2"/>
  <c r="N32" i="2"/>
  <c r="M32" i="2"/>
  <c r="L32" i="2"/>
  <c r="K32" i="2"/>
  <c r="J32" i="2"/>
  <c r="I32" i="2"/>
  <c r="H32" i="2"/>
  <c r="G32" i="2"/>
  <c r="F32" i="2"/>
  <c r="E32" i="2"/>
  <c r="D32" i="2"/>
  <c r="C32" i="2"/>
  <c r="B32" i="2"/>
  <c r="AS30" i="2"/>
  <c r="AS29" i="2"/>
  <c r="AS28" i="2"/>
  <c r="AS27" i="2"/>
  <c r="AS24" i="2"/>
  <c r="AS23" i="2"/>
  <c r="AS21" i="2"/>
  <c r="AS18" i="2"/>
  <c r="AR9" i="8"/>
  <c r="AR30" i="8"/>
  <c r="AR29" i="8"/>
  <c r="AR28" i="8"/>
  <c r="AR27" i="8"/>
  <c r="AR26" i="8"/>
  <c r="AR25" i="8"/>
  <c r="AR24" i="8"/>
  <c r="AR23" i="8"/>
  <c r="AR22" i="8"/>
  <c r="AR21" i="8"/>
  <c r="AR20" i="8"/>
  <c r="AR19" i="8"/>
  <c r="AR18" i="8"/>
  <c r="AR17" i="8"/>
  <c r="AR16" i="8"/>
  <c r="AR15" i="8"/>
  <c r="AR14" i="8"/>
  <c r="AR13" i="8"/>
  <c r="AR12" i="8"/>
  <c r="AR11" i="8"/>
  <c r="AP65" i="8"/>
  <c r="AP67" i="8" s="1"/>
  <c r="AO65" i="8"/>
  <c r="AO67" i="8" s="1"/>
  <c r="AN65" i="8"/>
  <c r="AN67" i="8" s="1"/>
  <c r="AM65" i="8"/>
  <c r="AL65" i="8"/>
  <c r="AL67" i="8" s="1"/>
  <c r="AK65" i="8"/>
  <c r="AK67" i="8" s="1"/>
  <c r="AJ65" i="8"/>
  <c r="AJ67" i="8" s="1"/>
  <c r="AI65" i="8"/>
  <c r="AH65" i="8"/>
  <c r="AH67" i="8" s="1"/>
  <c r="AG65" i="8"/>
  <c r="AF65" i="8"/>
  <c r="AE65" i="8"/>
  <c r="AE67" i="8" s="1"/>
  <c r="AD65" i="8"/>
  <c r="AD67" i="8" s="1"/>
  <c r="AC65" i="8"/>
  <c r="AC67" i="8" s="1"/>
  <c r="AB65" i="8"/>
  <c r="AB67" i="8" s="1"/>
  <c r="AA65" i="8"/>
  <c r="AA67" i="8" s="1"/>
  <c r="Z65" i="8"/>
  <c r="Z67" i="8" s="1"/>
  <c r="Y65" i="8"/>
  <c r="Y67" i="8" s="1"/>
  <c r="X65" i="8"/>
  <c r="W65" i="8"/>
  <c r="V65" i="8"/>
  <c r="U65" i="8"/>
  <c r="T65" i="8"/>
  <c r="S65" i="8"/>
  <c r="S67" i="8" s="1"/>
  <c r="R65" i="8"/>
  <c r="R67" i="8" s="1"/>
  <c r="Q65" i="8"/>
  <c r="P65" i="8"/>
  <c r="O65" i="8"/>
  <c r="O67" i="8" s="1"/>
  <c r="N65" i="8"/>
  <c r="M65" i="8"/>
  <c r="L65" i="8"/>
  <c r="L67" i="8" s="1"/>
  <c r="K65" i="8"/>
  <c r="K67" i="8" s="1"/>
  <c r="J65" i="8"/>
  <c r="I65" i="8"/>
  <c r="G65" i="8"/>
  <c r="F65" i="8"/>
  <c r="E65" i="8"/>
  <c r="E67" i="8" s="1"/>
  <c r="D65" i="8"/>
  <c r="D67" i="8" s="1"/>
  <c r="C65" i="8"/>
  <c r="C67" i="8" s="1"/>
  <c r="B65" i="8"/>
  <c r="B67" i="8" s="1"/>
  <c r="AS63" i="8"/>
  <c r="AR63" i="8"/>
  <c r="AS62" i="8"/>
  <c r="AR62" i="8"/>
  <c r="AS61" i="8"/>
  <c r="AR61" i="8"/>
  <c r="H60" i="8"/>
  <c r="H65" i="8" s="1"/>
  <c r="AS59" i="8"/>
  <c r="AR59" i="8"/>
  <c r="AS58" i="8"/>
  <c r="AR58" i="8"/>
  <c r="AS57" i="8"/>
  <c r="AR57" i="8"/>
  <c r="AS56" i="8"/>
  <c r="AR56" i="8"/>
  <c r="AS55" i="8"/>
  <c r="AR55" i="8"/>
  <c r="AS54" i="8"/>
  <c r="AR54" i="8"/>
  <c r="AS53" i="8"/>
  <c r="AR53" i="8"/>
  <c r="AS52" i="8"/>
  <c r="AR52" i="8"/>
  <c r="AS51" i="8"/>
  <c r="AR51" i="8"/>
  <c r="AS50" i="8"/>
  <c r="AR50" i="8"/>
  <c r="AS49" i="8"/>
  <c r="AR49" i="8"/>
  <c r="AS48" i="8"/>
  <c r="AR48" i="8"/>
  <c r="AS47" i="8"/>
  <c r="AR47" i="8"/>
  <c r="AS46" i="8"/>
  <c r="AR46" i="8"/>
  <c r="AS45" i="8"/>
  <c r="AR45" i="8"/>
  <c r="AS44" i="8"/>
  <c r="AR44" i="8"/>
  <c r="AS42" i="8"/>
  <c r="AR42" i="8"/>
  <c r="AP32" i="8"/>
  <c r="AP34" i="8" s="1"/>
  <c r="AO32" i="8"/>
  <c r="AO34" i="8" s="1"/>
  <c r="AN32" i="8"/>
  <c r="AN34" i="8" s="1"/>
  <c r="AM32" i="8"/>
  <c r="AM34" i="8" s="1"/>
  <c r="AL32" i="8"/>
  <c r="AK32" i="8"/>
  <c r="AK34" i="8" s="1"/>
  <c r="AJ32" i="8"/>
  <c r="AJ34" i="8" s="1"/>
  <c r="AI32" i="8"/>
  <c r="AI34" i="8" s="1"/>
  <c r="AH32" i="8"/>
  <c r="AH34" i="8" s="1"/>
  <c r="AG32" i="8"/>
  <c r="AG34" i="8" s="1"/>
  <c r="AF32" i="8"/>
  <c r="AE32" i="8"/>
  <c r="AD32" i="8"/>
  <c r="AC32" i="8"/>
  <c r="AC34" i="8" s="1"/>
  <c r="AB32" i="8"/>
  <c r="AA32" i="8"/>
  <c r="Z32" i="8"/>
  <c r="Z34" i="8" s="1"/>
  <c r="Y32" i="8"/>
  <c r="Y34" i="8" s="1"/>
  <c r="X32" i="8"/>
  <c r="W32" i="8"/>
  <c r="V32" i="8"/>
  <c r="V34" i="8" s="1"/>
  <c r="U32" i="8"/>
  <c r="T32" i="8"/>
  <c r="S32" i="8"/>
  <c r="R32" i="8"/>
  <c r="Q32" i="8"/>
  <c r="P32" i="8"/>
  <c r="O32" i="8"/>
  <c r="O34" i="8" s="1"/>
  <c r="N32" i="8"/>
  <c r="M32" i="8"/>
  <c r="L32" i="8"/>
  <c r="K32" i="8"/>
  <c r="K34" i="8" s="1"/>
  <c r="J32" i="8"/>
  <c r="I32" i="8"/>
  <c r="I34" i="8" s="1"/>
  <c r="H32" i="8"/>
  <c r="G32" i="8"/>
  <c r="F32" i="8"/>
  <c r="E32" i="8"/>
  <c r="D32" i="8"/>
  <c r="C32" i="8"/>
  <c r="B32" i="8"/>
  <c r="AS30" i="8"/>
  <c r="AS29" i="8"/>
  <c r="AS28" i="8"/>
  <c r="AS27" i="8"/>
  <c r="AS26" i="8"/>
  <c r="AS25" i="8"/>
  <c r="AS24" i="8"/>
  <c r="AS23" i="8"/>
  <c r="AS22" i="8"/>
  <c r="AS21" i="8"/>
  <c r="AS20" i="8"/>
  <c r="AS19" i="8"/>
  <c r="AS18" i="8"/>
  <c r="AS17" i="8"/>
  <c r="AS16" i="8"/>
  <c r="AS15" i="8"/>
  <c r="AS14" i="8"/>
  <c r="AS13" i="8"/>
  <c r="AS12" i="8"/>
  <c r="AS11" i="8"/>
  <c r="AS9" i="8"/>
  <c r="AP65" i="7"/>
  <c r="AP67" i="7" s="1"/>
  <c r="AO65" i="7"/>
  <c r="AO67" i="7" s="1"/>
  <c r="AM65" i="7"/>
  <c r="AM67" i="7" s="1"/>
  <c r="AL65" i="7"/>
  <c r="AK65" i="7"/>
  <c r="AG65" i="7"/>
  <c r="AF65" i="7"/>
  <c r="AE65" i="7"/>
  <c r="AD65" i="7"/>
  <c r="AD67" i="7" s="1"/>
  <c r="AC65" i="7"/>
  <c r="AC67" i="7" s="1"/>
  <c r="AB65" i="7"/>
  <c r="AA65" i="7"/>
  <c r="Z65" i="7"/>
  <c r="Y65" i="7"/>
  <c r="X65" i="7"/>
  <c r="W65" i="7"/>
  <c r="V65" i="7"/>
  <c r="U65" i="7"/>
  <c r="T65" i="7"/>
  <c r="S65" i="7"/>
  <c r="R65" i="7"/>
  <c r="R67" i="7" s="1"/>
  <c r="Q65" i="7"/>
  <c r="P65" i="7"/>
  <c r="O65" i="7"/>
  <c r="N65" i="7"/>
  <c r="M65" i="7"/>
  <c r="L65" i="7"/>
  <c r="K65" i="7"/>
  <c r="J65" i="7"/>
  <c r="J67" i="7" s="1"/>
  <c r="I65" i="7"/>
  <c r="H65" i="7"/>
  <c r="G65" i="7"/>
  <c r="F65" i="7"/>
  <c r="E65" i="7"/>
  <c r="D65" i="7"/>
  <c r="C65" i="7"/>
  <c r="B65" i="7"/>
  <c r="B67" i="7" s="1"/>
  <c r="AS63" i="7"/>
  <c r="AR63" i="7"/>
  <c r="AS62" i="7"/>
  <c r="AR62" i="7"/>
  <c r="AS61" i="7"/>
  <c r="AR61" i="7"/>
  <c r="AS60" i="7"/>
  <c r="AR60" i="7"/>
  <c r="AS59" i="7"/>
  <c r="AR59" i="7"/>
  <c r="AS58" i="7"/>
  <c r="AR58" i="7"/>
  <c r="AS57" i="7"/>
  <c r="AR57" i="7"/>
  <c r="AS56" i="7"/>
  <c r="AR56" i="7"/>
  <c r="AS55" i="7"/>
  <c r="AR55" i="7"/>
  <c r="AS54" i="7"/>
  <c r="AR54" i="7"/>
  <c r="AS53" i="7"/>
  <c r="AR53" i="7"/>
  <c r="AS52" i="7"/>
  <c r="AR52" i="7"/>
  <c r="AS51" i="7"/>
  <c r="AR51" i="7"/>
  <c r="AS50" i="7"/>
  <c r="AR50" i="7"/>
  <c r="AS49" i="7"/>
  <c r="AR49" i="7"/>
  <c r="AS48" i="7"/>
  <c r="AR48" i="7"/>
  <c r="AS47" i="7"/>
  <c r="AR47" i="7"/>
  <c r="AS46" i="7"/>
  <c r="AR46" i="7"/>
  <c r="AS45" i="7"/>
  <c r="AR45" i="7"/>
  <c r="AS44" i="7"/>
  <c r="AR44" i="7"/>
  <c r="AS42" i="7"/>
  <c r="AR42" i="7"/>
  <c r="AP32" i="7"/>
  <c r="AO32" i="7"/>
  <c r="AO34" i="7" s="1"/>
  <c r="AN32" i="7"/>
  <c r="AN34" i="7" s="1"/>
  <c r="AM32" i="7"/>
  <c r="AM34" i="7" s="1"/>
  <c r="AL32" i="7"/>
  <c r="AL34" i="7" s="1"/>
  <c r="AK32" i="7"/>
  <c r="AK34" i="7" s="1"/>
  <c r="AG32" i="7"/>
  <c r="AG34" i="7" s="1"/>
  <c r="AF32" i="7"/>
  <c r="AE32" i="7"/>
  <c r="AD32" i="7"/>
  <c r="AC32" i="7"/>
  <c r="AB32" i="7"/>
  <c r="AA32" i="7"/>
  <c r="Z32" i="7"/>
  <c r="Y32" i="7"/>
  <c r="X32" i="7"/>
  <c r="W32" i="7"/>
  <c r="V32" i="7"/>
  <c r="U32" i="7"/>
  <c r="T32" i="7"/>
  <c r="S32" i="7"/>
  <c r="R32" i="7"/>
  <c r="Q32" i="7"/>
  <c r="P32" i="7"/>
  <c r="O32" i="7"/>
  <c r="N32" i="7"/>
  <c r="M32" i="7"/>
  <c r="L32" i="7"/>
  <c r="K32" i="7"/>
  <c r="J32" i="7"/>
  <c r="I32" i="7"/>
  <c r="H32" i="7"/>
  <c r="G32" i="7"/>
  <c r="F32" i="7"/>
  <c r="E32" i="7"/>
  <c r="D32" i="7"/>
  <c r="C32" i="7"/>
  <c r="B32" i="7"/>
  <c r="AS30" i="7"/>
  <c r="AS29" i="7"/>
  <c r="AS28" i="7"/>
  <c r="AS27" i="7"/>
  <c r="AS26" i="7"/>
  <c r="AS25" i="7"/>
  <c r="AS24" i="7"/>
  <c r="AS23" i="7"/>
  <c r="AS22" i="7"/>
  <c r="AS21" i="7"/>
  <c r="AS20" i="7"/>
  <c r="AS19" i="7"/>
  <c r="AS18" i="7"/>
  <c r="AS17" i="7"/>
  <c r="AS16" i="7"/>
  <c r="AS15" i="7"/>
  <c r="AS14" i="7"/>
  <c r="AS13" i="7"/>
  <c r="AS12" i="7"/>
  <c r="AS11" i="7"/>
  <c r="AS9" i="7"/>
  <c r="AR30" i="6"/>
  <c r="AR29" i="6"/>
  <c r="AR28" i="6"/>
  <c r="AR27" i="6"/>
  <c r="AR26" i="6"/>
  <c r="AR25" i="6"/>
  <c r="AR24" i="6"/>
  <c r="AR23" i="6"/>
  <c r="AR22" i="6"/>
  <c r="AR21" i="6"/>
  <c r="AR20" i="6"/>
  <c r="AR19" i="6"/>
  <c r="AR18" i="6"/>
  <c r="AR17" i="6"/>
  <c r="AR16" i="6"/>
  <c r="AR15" i="6"/>
  <c r="AR14" i="6"/>
  <c r="AR13" i="6"/>
  <c r="AR12" i="6"/>
  <c r="AR11" i="6"/>
  <c r="AR9" i="6"/>
  <c r="AP65" i="6"/>
  <c r="AP67" i="6" s="1"/>
  <c r="AO65" i="6"/>
  <c r="AO67" i="6" s="1"/>
  <c r="AN65" i="6"/>
  <c r="AN67" i="6" s="1"/>
  <c r="AM65" i="6"/>
  <c r="AL65" i="6"/>
  <c r="AL67" i="6" s="1"/>
  <c r="AG65" i="6"/>
  <c r="AF65" i="6"/>
  <c r="AE65" i="6"/>
  <c r="AD65" i="6"/>
  <c r="AD67" i="6" s="1"/>
  <c r="AC65" i="6"/>
  <c r="AB65" i="6"/>
  <c r="AA65" i="6"/>
  <c r="AA67" i="6" s="1"/>
  <c r="Z65" i="6"/>
  <c r="Y65" i="6"/>
  <c r="X65" i="6"/>
  <c r="W65" i="6"/>
  <c r="V65" i="6"/>
  <c r="U65" i="6"/>
  <c r="T65" i="6"/>
  <c r="T67" i="6" s="1"/>
  <c r="S65" i="6"/>
  <c r="R65" i="6"/>
  <c r="Q65" i="6"/>
  <c r="P65" i="6"/>
  <c r="O65" i="6"/>
  <c r="N65" i="6"/>
  <c r="M65" i="6"/>
  <c r="L65" i="6"/>
  <c r="J65" i="6"/>
  <c r="I65" i="6"/>
  <c r="H65" i="6"/>
  <c r="G65" i="6"/>
  <c r="F65" i="6"/>
  <c r="E65" i="6"/>
  <c r="D65" i="6"/>
  <c r="C65" i="6"/>
  <c r="B65" i="6"/>
  <c r="AS63" i="6"/>
  <c r="AR63" i="6"/>
  <c r="AS62" i="6"/>
  <c r="AR62" i="6"/>
  <c r="AS61" i="6"/>
  <c r="AR61" i="6"/>
  <c r="AS60" i="6"/>
  <c r="AR60" i="6"/>
  <c r="AS59" i="6"/>
  <c r="AR59" i="6"/>
  <c r="AS58" i="6"/>
  <c r="AR58" i="6"/>
  <c r="AS57" i="6"/>
  <c r="AR57" i="6"/>
  <c r="AS56" i="6"/>
  <c r="AR56" i="6"/>
  <c r="AS55" i="6"/>
  <c r="AR55" i="6"/>
  <c r="AS54" i="6"/>
  <c r="AR54" i="6"/>
  <c r="AS53" i="6"/>
  <c r="AR53" i="6"/>
  <c r="AS52" i="6"/>
  <c r="AR52" i="6"/>
  <c r="AS51" i="6"/>
  <c r="AR51" i="6"/>
  <c r="AS50" i="6"/>
  <c r="AR50" i="6"/>
  <c r="AS49" i="6"/>
  <c r="AR49" i="6"/>
  <c r="AS48" i="6"/>
  <c r="AR48" i="6"/>
  <c r="AS47" i="6"/>
  <c r="AR47" i="6"/>
  <c r="AS46" i="6"/>
  <c r="K46" i="6"/>
  <c r="K65" i="6" s="1"/>
  <c r="AS45" i="6"/>
  <c r="AR45" i="6"/>
  <c r="AS44" i="6"/>
  <c r="AR44" i="6"/>
  <c r="AS42" i="6"/>
  <c r="AR42" i="6"/>
  <c r="AP32" i="6"/>
  <c r="AO32" i="6"/>
  <c r="AO34" i="6" s="1"/>
  <c r="AN32" i="6"/>
  <c r="AN34" i="6" s="1"/>
  <c r="AM32" i="6"/>
  <c r="AL32" i="6"/>
  <c r="AG32" i="6"/>
  <c r="AF32" i="6"/>
  <c r="AE32" i="6"/>
  <c r="AD32" i="6"/>
  <c r="AC32" i="6"/>
  <c r="AC34" i="6" s="1"/>
  <c r="AB32" i="6"/>
  <c r="AA32" i="6"/>
  <c r="Z32" i="6"/>
  <c r="Z34" i="6" s="1"/>
  <c r="Y32" i="6"/>
  <c r="X32" i="6"/>
  <c r="W32" i="6"/>
  <c r="V32" i="6"/>
  <c r="U32" i="6"/>
  <c r="T32" i="6"/>
  <c r="S32" i="6"/>
  <c r="R32" i="6"/>
  <c r="Q32" i="6"/>
  <c r="P32" i="6"/>
  <c r="O32" i="6"/>
  <c r="N32" i="6"/>
  <c r="M32" i="6"/>
  <c r="L32" i="6"/>
  <c r="K32" i="6"/>
  <c r="J32" i="6"/>
  <c r="I32" i="6"/>
  <c r="H32" i="6"/>
  <c r="G32" i="6"/>
  <c r="F32" i="6"/>
  <c r="E32" i="6"/>
  <c r="D32" i="6"/>
  <c r="C32" i="6"/>
  <c r="B32" i="6"/>
  <c r="AS30" i="6"/>
  <c r="AS29" i="6"/>
  <c r="AS28" i="6"/>
  <c r="AS27" i="6"/>
  <c r="AS26" i="6"/>
  <c r="AS25" i="6"/>
  <c r="AS24" i="6"/>
  <c r="AS23" i="6"/>
  <c r="AS22" i="6"/>
  <c r="AS21" i="6"/>
  <c r="AS20" i="6"/>
  <c r="AS19" i="6"/>
  <c r="AS18" i="6"/>
  <c r="AS17" i="6"/>
  <c r="AS16" i="6"/>
  <c r="AS15" i="6"/>
  <c r="AS14" i="6"/>
  <c r="AS13" i="6"/>
  <c r="AS12" i="6"/>
  <c r="AS11" i="6"/>
  <c r="AS9" i="6"/>
  <c r="AN67" i="5"/>
  <c r="AM67" i="5"/>
  <c r="AP65" i="5"/>
  <c r="AP67" i="5" s="1"/>
  <c r="AO65" i="5"/>
  <c r="AO67" i="5" s="1"/>
  <c r="AL65" i="5"/>
  <c r="AJ65" i="5"/>
  <c r="AG65" i="5"/>
  <c r="AF65" i="5"/>
  <c r="AE65" i="5"/>
  <c r="AE67" i="5" s="1"/>
  <c r="AD65" i="5"/>
  <c r="AD67" i="5" s="1"/>
  <c r="AC65" i="5"/>
  <c r="AC67" i="5" s="1"/>
  <c r="AB65" i="5"/>
  <c r="AB67" i="5" s="1"/>
  <c r="AA65" i="5"/>
  <c r="AA67" i="5" s="1"/>
  <c r="Z65" i="5"/>
  <c r="Y65" i="5"/>
  <c r="X65" i="5"/>
  <c r="X67" i="5" s="1"/>
  <c r="W65" i="5"/>
  <c r="V65" i="5"/>
  <c r="U65" i="5"/>
  <c r="T65" i="5"/>
  <c r="S65" i="5"/>
  <c r="R65" i="5"/>
  <c r="Q65" i="5"/>
  <c r="P65" i="5"/>
  <c r="O65" i="5"/>
  <c r="O67" i="5" s="1"/>
  <c r="N65" i="5"/>
  <c r="M65" i="5"/>
  <c r="L65" i="5"/>
  <c r="J65" i="5"/>
  <c r="H65" i="5"/>
  <c r="G65" i="5"/>
  <c r="F65" i="5"/>
  <c r="E65" i="5"/>
  <c r="D65" i="5"/>
  <c r="C65" i="5"/>
  <c r="B65" i="5"/>
  <c r="AS63" i="5"/>
  <c r="AS62" i="5"/>
  <c r="AS61" i="5"/>
  <c r="AS60" i="5"/>
  <c r="AS59" i="5"/>
  <c r="AS58" i="5"/>
  <c r="AS57" i="5"/>
  <c r="AS56" i="5"/>
  <c r="AS55" i="5"/>
  <c r="AS54" i="5"/>
  <c r="AS53" i="5"/>
  <c r="AS52" i="5"/>
  <c r="AS51" i="5"/>
  <c r="AS50" i="5"/>
  <c r="AS49" i="5"/>
  <c r="AS48" i="5"/>
  <c r="AS47" i="5"/>
  <c r="K46" i="5"/>
  <c r="K65" i="5" s="1"/>
  <c r="AS45" i="5"/>
  <c r="AS44" i="5"/>
  <c r="AS43" i="5"/>
  <c r="AS42" i="5"/>
  <c r="AN32" i="5"/>
  <c r="AN34" i="5" s="1"/>
  <c r="AM32" i="5"/>
  <c r="AM34" i="5" s="1"/>
  <c r="AL32" i="5"/>
  <c r="AL34" i="5" s="1"/>
  <c r="AJ32" i="5"/>
  <c r="AG32" i="5"/>
  <c r="AF32" i="5"/>
  <c r="AF34" i="5" s="1"/>
  <c r="AE32" i="5"/>
  <c r="AE34" i="5" s="1"/>
  <c r="AD32" i="5"/>
  <c r="AB32" i="5"/>
  <c r="AA32" i="5"/>
  <c r="Z32" i="5"/>
  <c r="Z34" i="5" s="1"/>
  <c r="Y32" i="5"/>
  <c r="X32" i="5"/>
  <c r="X34" i="5" s="1"/>
  <c r="W32" i="5"/>
  <c r="V32" i="5"/>
  <c r="U32" i="5"/>
  <c r="T32" i="5"/>
  <c r="S32" i="5"/>
  <c r="R32" i="5"/>
  <c r="Q32" i="5"/>
  <c r="P32" i="5"/>
  <c r="O32" i="5"/>
  <c r="N32" i="5"/>
  <c r="M32" i="5"/>
  <c r="L32" i="5"/>
  <c r="K32" i="5"/>
  <c r="J32" i="5"/>
  <c r="H32" i="5"/>
  <c r="G32" i="5"/>
  <c r="G34" i="5" s="1"/>
  <c r="F32" i="5"/>
  <c r="E32" i="5"/>
  <c r="D32" i="5"/>
  <c r="C32" i="5"/>
  <c r="B32" i="5"/>
  <c r="AC30" i="5"/>
  <c r="AC32" i="5" s="1"/>
  <c r="AC34" i="5" s="1"/>
  <c r="AS29" i="5"/>
  <c r="AS28" i="5"/>
  <c r="AS27" i="5"/>
  <c r="AS26" i="5"/>
  <c r="AS25" i="5"/>
  <c r="AS24" i="5"/>
  <c r="AS23" i="5"/>
  <c r="AS22" i="5"/>
  <c r="AS21" i="5"/>
  <c r="AS20" i="5"/>
  <c r="AS19" i="5"/>
  <c r="AS18" i="5"/>
  <c r="AS17" i="5"/>
  <c r="AS16" i="5"/>
  <c r="AS15" i="5"/>
  <c r="AS14" i="5"/>
  <c r="AS13" i="5"/>
  <c r="AS12" i="5"/>
  <c r="AS11" i="5"/>
  <c r="AS9" i="5"/>
  <c r="AP65" i="4"/>
  <c r="AP67" i="4" s="1"/>
  <c r="AO65" i="4"/>
  <c r="AO67" i="4" s="1"/>
  <c r="AN65" i="4"/>
  <c r="AM65" i="4"/>
  <c r="AM67" i="4" s="1"/>
  <c r="AL65" i="4"/>
  <c r="AL67" i="4" s="1"/>
  <c r="AG65" i="4"/>
  <c r="AF65" i="4"/>
  <c r="AE65" i="4"/>
  <c r="AE67" i="4" s="1"/>
  <c r="AD65" i="4"/>
  <c r="AC65" i="4"/>
  <c r="AB65" i="4"/>
  <c r="AA65" i="4"/>
  <c r="AA67" i="4" s="1"/>
  <c r="Z65" i="4"/>
  <c r="Z67" i="4" s="1"/>
  <c r="X65" i="4"/>
  <c r="W65" i="4"/>
  <c r="V65" i="4"/>
  <c r="U65" i="4"/>
  <c r="T65" i="4"/>
  <c r="T67" i="4" s="1"/>
  <c r="S65" i="4"/>
  <c r="R65" i="4"/>
  <c r="Q65" i="4"/>
  <c r="P65" i="4"/>
  <c r="O65" i="4"/>
  <c r="O67" i="4" s="1"/>
  <c r="N65" i="4"/>
  <c r="N67" i="4" s="1"/>
  <c r="M65" i="4"/>
  <c r="K65" i="4"/>
  <c r="J65" i="4"/>
  <c r="H65" i="4"/>
  <c r="G65" i="4"/>
  <c r="F65" i="4"/>
  <c r="E65" i="4"/>
  <c r="E67" i="4" s="1"/>
  <c r="D65" i="4"/>
  <c r="D67" i="4" s="1"/>
  <c r="C65" i="4"/>
  <c r="C67" i="4" s="1"/>
  <c r="B65" i="4"/>
  <c r="B67" i="4" s="1"/>
  <c r="Y59" i="4"/>
  <c r="Y65" i="4" s="1"/>
  <c r="AC34" i="4"/>
  <c r="AP32" i="4"/>
  <c r="AO32" i="4"/>
  <c r="AO34" i="4" s="1"/>
  <c r="AN32" i="4"/>
  <c r="AM32" i="4"/>
  <c r="AL32" i="4"/>
  <c r="AI32" i="4"/>
  <c r="AG32" i="4"/>
  <c r="AF32" i="4"/>
  <c r="AE32" i="4"/>
  <c r="AD32" i="4"/>
  <c r="AB32" i="4"/>
  <c r="AA32" i="4"/>
  <c r="Z32" i="4"/>
  <c r="Y32" i="4"/>
  <c r="Y34" i="4" s="1"/>
  <c r="X32" i="4"/>
  <c r="X34" i="4" s="1"/>
  <c r="W32" i="4"/>
  <c r="V32" i="4"/>
  <c r="U32" i="4"/>
  <c r="T32" i="4"/>
  <c r="S32" i="4"/>
  <c r="S34" i="4" s="1"/>
  <c r="R32" i="4"/>
  <c r="Q32" i="4"/>
  <c r="P32" i="4"/>
  <c r="O32" i="4"/>
  <c r="N32" i="4"/>
  <c r="M32" i="4"/>
  <c r="L32" i="4"/>
  <c r="K32" i="4"/>
  <c r="J32" i="4"/>
  <c r="H32" i="4"/>
  <c r="G32" i="4"/>
  <c r="F32" i="4"/>
  <c r="E32" i="4"/>
  <c r="D32" i="4"/>
  <c r="C32" i="4"/>
  <c r="B32" i="4"/>
  <c r="AP65" i="3"/>
  <c r="AO65" i="3"/>
  <c r="AN65" i="3"/>
  <c r="AM65" i="3"/>
  <c r="AL65" i="3"/>
  <c r="AL67" i="3" s="1"/>
  <c r="AI65" i="3"/>
  <c r="AG65" i="3"/>
  <c r="AF65" i="3"/>
  <c r="AE65" i="3"/>
  <c r="AE67" i="3" s="1"/>
  <c r="AD65" i="3"/>
  <c r="AC65" i="3"/>
  <c r="AC67" i="3" s="1"/>
  <c r="AA65" i="3"/>
  <c r="AA67" i="3" s="1"/>
  <c r="Z65" i="3"/>
  <c r="U65" i="3"/>
  <c r="T65" i="3"/>
  <c r="S65" i="3"/>
  <c r="R65" i="3"/>
  <c r="R67" i="3" s="1"/>
  <c r="Q65" i="3"/>
  <c r="P65" i="3"/>
  <c r="O65" i="3"/>
  <c r="N65" i="3"/>
  <c r="M65" i="3"/>
  <c r="L65" i="3"/>
  <c r="K65" i="3"/>
  <c r="J65" i="3"/>
  <c r="H65" i="3"/>
  <c r="H67" i="3" s="1"/>
  <c r="G65" i="3"/>
  <c r="F65" i="3"/>
  <c r="E65" i="3"/>
  <c r="D65" i="3"/>
  <c r="D67" i="3" s="1"/>
  <c r="C65" i="3"/>
  <c r="C67" i="3" s="1"/>
  <c r="B65" i="3"/>
  <c r="B67" i="3" s="1"/>
  <c r="AS63" i="3"/>
  <c r="AS62" i="3"/>
  <c r="AS61" i="3"/>
  <c r="AS60" i="3"/>
  <c r="AS59" i="3"/>
  <c r="AS58" i="3"/>
  <c r="AS57" i="3"/>
  <c r="AS56" i="3"/>
  <c r="AS55" i="3"/>
  <c r="AS54" i="3"/>
  <c r="AS53" i="3"/>
  <c r="AS52" i="3"/>
  <c r="AS51" i="3"/>
  <c r="AS50" i="3"/>
  <c r="AS49" i="3"/>
  <c r="Y48" i="3"/>
  <c r="Y65" i="3" s="1"/>
  <c r="X48" i="3"/>
  <c r="X65" i="3" s="1"/>
  <c r="W48" i="3"/>
  <c r="W65" i="3" s="1"/>
  <c r="V48" i="3"/>
  <c r="V65" i="3" s="1"/>
  <c r="AS47" i="3"/>
  <c r="AS46" i="3"/>
  <c r="AS45" i="3"/>
  <c r="AS44" i="3"/>
  <c r="AS43" i="3"/>
  <c r="AS42" i="3"/>
  <c r="AP32" i="3"/>
  <c r="AO32" i="3"/>
  <c r="AN32" i="3"/>
  <c r="AM32" i="3"/>
  <c r="AM34" i="3" s="1"/>
  <c r="AL32" i="3"/>
  <c r="AL34" i="3" s="1"/>
  <c r="AI32" i="3"/>
  <c r="AG32" i="3"/>
  <c r="AF32" i="3"/>
  <c r="AE32" i="3"/>
  <c r="AE34" i="3" s="1"/>
  <c r="AD32" i="3"/>
  <c r="AC32" i="3"/>
  <c r="AC34" i="3" s="1"/>
  <c r="AB32" i="3"/>
  <c r="AB34" i="3" s="1"/>
  <c r="AA32" i="3"/>
  <c r="Z32" i="3"/>
  <c r="Y32" i="3"/>
  <c r="X32" i="3"/>
  <c r="X34" i="3" s="1"/>
  <c r="W32" i="3"/>
  <c r="V32" i="3"/>
  <c r="U32" i="3"/>
  <c r="T32" i="3"/>
  <c r="S32" i="3"/>
  <c r="R32" i="3"/>
  <c r="Q32" i="3"/>
  <c r="P32" i="3"/>
  <c r="O32" i="3"/>
  <c r="O34" i="3" s="1"/>
  <c r="N32" i="3"/>
  <c r="M32" i="3"/>
  <c r="L32" i="3"/>
  <c r="K32" i="3"/>
  <c r="J32" i="3"/>
  <c r="H32" i="3"/>
  <c r="G32" i="3"/>
  <c r="F32" i="3"/>
  <c r="E32" i="3"/>
  <c r="D32" i="3"/>
  <c r="C32" i="3"/>
  <c r="B32" i="3"/>
  <c r="AS31" i="3"/>
  <c r="AS30" i="3"/>
  <c r="AS29" i="3"/>
  <c r="AS28" i="3"/>
  <c r="AS27" i="3"/>
  <c r="AS26" i="3"/>
  <c r="AS25" i="3"/>
  <c r="AS24" i="3"/>
  <c r="AS23" i="3"/>
  <c r="AS22" i="3"/>
  <c r="AS21" i="3"/>
  <c r="AS20" i="3"/>
  <c r="AS19" i="3"/>
  <c r="AS18" i="3"/>
  <c r="AS17" i="3"/>
  <c r="AS16" i="3"/>
  <c r="AS15" i="3"/>
  <c r="AS14" i="3"/>
  <c r="AS13" i="3"/>
  <c r="AS12" i="3"/>
  <c r="AS11" i="3"/>
  <c r="AS9" i="3"/>
  <c r="AP65" i="2"/>
  <c r="AO65" i="2"/>
  <c r="AN65" i="2"/>
  <c r="AM65" i="2"/>
  <c r="AL65" i="2"/>
  <c r="AG65" i="2"/>
  <c r="AE65" i="2"/>
  <c r="AD65" i="2"/>
  <c r="AC65" i="2"/>
  <c r="AC67" i="2" s="1"/>
  <c r="AB65" i="2"/>
  <c r="AA65" i="2"/>
  <c r="AA67" i="2" s="1"/>
  <c r="Z65" i="2"/>
  <c r="Y65" i="2"/>
  <c r="Y67" i="2" s="1"/>
  <c r="X65" i="2"/>
  <c r="W65" i="2"/>
  <c r="V65" i="2"/>
  <c r="U65" i="2"/>
  <c r="T65" i="2"/>
  <c r="S65" i="2"/>
  <c r="R65" i="2"/>
  <c r="R67" i="2" s="1"/>
  <c r="Q65" i="2"/>
  <c r="P65" i="2"/>
  <c r="O65" i="2"/>
  <c r="N65" i="2"/>
  <c r="M65" i="2"/>
  <c r="L65" i="2"/>
  <c r="K65" i="2"/>
  <c r="J65" i="2"/>
  <c r="I65" i="2"/>
  <c r="H65" i="2"/>
  <c r="G65" i="2"/>
  <c r="F65" i="2"/>
  <c r="E65" i="2"/>
  <c r="D65" i="2"/>
  <c r="C65" i="2"/>
  <c r="B65" i="2"/>
  <c r="AS63" i="2"/>
  <c r="AR63" i="2"/>
  <c r="AS62" i="2"/>
  <c r="AR62" i="2"/>
  <c r="AS61" i="2"/>
  <c r="AR61" i="2"/>
  <c r="AR60" i="2"/>
  <c r="AF60" i="2"/>
  <c r="AF65" i="2" s="1"/>
  <c r="AS59" i="2"/>
  <c r="AR59" i="2"/>
  <c r="AS58" i="2"/>
  <c r="AR58" i="2"/>
  <c r="AS57" i="2"/>
  <c r="AR57" i="2"/>
  <c r="AS56" i="2"/>
  <c r="AR56" i="2"/>
  <c r="AS55" i="2"/>
  <c r="AR55" i="2"/>
  <c r="AS54" i="2"/>
  <c r="AR54" i="2"/>
  <c r="AS53" i="2"/>
  <c r="AR53" i="2"/>
  <c r="AS52" i="2"/>
  <c r="AR52" i="2"/>
  <c r="AS51" i="2"/>
  <c r="AR51" i="2"/>
  <c r="AS50" i="2"/>
  <c r="AR50" i="2"/>
  <c r="AS49" i="2"/>
  <c r="AR49" i="2"/>
  <c r="AS48" i="2"/>
  <c r="AR48" i="2"/>
  <c r="AS47" i="2"/>
  <c r="AR47" i="2"/>
  <c r="AS46" i="2"/>
  <c r="AR46" i="2"/>
  <c r="AS45" i="2"/>
  <c r="AR45" i="2"/>
  <c r="AS44" i="2"/>
  <c r="AR44" i="2"/>
  <c r="AR43" i="2"/>
  <c r="AS42" i="2"/>
  <c r="AR42" i="2"/>
  <c r="AS30" i="1"/>
  <c r="AS29" i="1"/>
  <c r="AS28" i="1"/>
  <c r="AS27" i="1"/>
  <c r="AS26" i="1"/>
  <c r="AS25" i="1"/>
  <c r="AS24" i="1"/>
  <c r="AS23" i="1"/>
  <c r="AS22" i="1"/>
  <c r="AS21" i="1"/>
  <c r="AS20" i="1"/>
  <c r="AS19" i="1"/>
  <c r="AS18" i="1"/>
  <c r="AS17" i="1"/>
  <c r="AS16" i="1"/>
  <c r="AS15" i="1"/>
  <c r="AS14" i="1"/>
  <c r="AS13" i="1"/>
  <c r="AS12" i="1"/>
  <c r="AS11" i="1"/>
  <c r="AS9" i="1"/>
  <c r="AS64" i="1"/>
  <c r="AR64" i="1"/>
  <c r="AS63" i="1"/>
  <c r="AR63" i="1"/>
  <c r="AS62" i="1"/>
  <c r="AR62" i="1"/>
  <c r="AS61" i="1"/>
  <c r="AR61" i="1"/>
  <c r="AS60" i="1"/>
  <c r="AR60" i="1"/>
  <c r="AS59" i="1"/>
  <c r="AR59" i="1"/>
  <c r="AS58" i="1"/>
  <c r="AR58" i="1"/>
  <c r="AS57" i="1"/>
  <c r="AR57" i="1"/>
  <c r="AS56" i="1"/>
  <c r="AR56" i="1"/>
  <c r="AS55" i="1"/>
  <c r="AR55" i="1"/>
  <c r="AS54" i="1"/>
  <c r="AR54" i="1"/>
  <c r="AS53" i="1"/>
  <c r="AR53" i="1"/>
  <c r="AS52" i="1"/>
  <c r="AR52" i="1"/>
  <c r="AS51" i="1"/>
  <c r="AR51" i="1"/>
  <c r="AS50" i="1"/>
  <c r="AR50" i="1"/>
  <c r="AS47" i="1"/>
  <c r="AR47" i="1"/>
  <c r="AN65" i="1"/>
  <c r="AN67" i="1" s="1"/>
  <c r="AM65" i="1"/>
  <c r="AM67" i="1" s="1"/>
  <c r="AL65" i="1"/>
  <c r="AL67" i="1" s="1"/>
  <c r="AG65" i="1"/>
  <c r="AF65" i="1"/>
  <c r="AE65" i="1"/>
  <c r="AE67" i="1" s="1"/>
  <c r="AD65" i="1"/>
  <c r="AC65" i="1"/>
  <c r="AB65" i="1"/>
  <c r="AA65" i="1"/>
  <c r="AA67" i="1" s="1"/>
  <c r="Z65" i="1"/>
  <c r="Y65" i="1"/>
  <c r="X65" i="1"/>
  <c r="W65" i="1"/>
  <c r="V65" i="1"/>
  <c r="U65" i="1"/>
  <c r="T65" i="1"/>
  <c r="S65" i="1"/>
  <c r="R65" i="1"/>
  <c r="Q65" i="1"/>
  <c r="P65" i="1"/>
  <c r="O65" i="1"/>
  <c r="N65" i="1"/>
  <c r="M65" i="1"/>
  <c r="L65" i="1"/>
  <c r="K65" i="1"/>
  <c r="J65" i="1"/>
  <c r="H65" i="1"/>
  <c r="G65" i="1"/>
  <c r="F65" i="1"/>
  <c r="E65" i="1"/>
  <c r="D65" i="1"/>
  <c r="C65" i="1"/>
  <c r="B65" i="1"/>
  <c r="AN32" i="1"/>
  <c r="AM32" i="1"/>
  <c r="AL32" i="1"/>
  <c r="AL34" i="1" s="1"/>
  <c r="AG32" i="1"/>
  <c r="AF32" i="1"/>
  <c r="AE32" i="1"/>
  <c r="AE34" i="1" s="1"/>
  <c r="AD32" i="1"/>
  <c r="AD34" i="1" s="1"/>
  <c r="AC32" i="1"/>
  <c r="AC34" i="1" s="1"/>
  <c r="AB32" i="1"/>
  <c r="AB34" i="1" s="1"/>
  <c r="AA32" i="1"/>
  <c r="Z32" i="1"/>
  <c r="Y32" i="1"/>
  <c r="X32" i="1"/>
  <c r="W32" i="1"/>
  <c r="V32" i="1"/>
  <c r="U32" i="1"/>
  <c r="T32" i="1"/>
  <c r="S32" i="1"/>
  <c r="R32" i="1"/>
  <c r="Q32" i="1"/>
  <c r="P32" i="1"/>
  <c r="O32" i="1"/>
  <c r="N32" i="1"/>
  <c r="N34" i="1" s="1"/>
  <c r="M32" i="1"/>
  <c r="L32" i="1"/>
  <c r="K32" i="1"/>
  <c r="J32" i="1"/>
  <c r="H32" i="1"/>
  <c r="G32" i="1"/>
  <c r="F32" i="1"/>
  <c r="F34" i="1" s="1"/>
  <c r="E32" i="1"/>
  <c r="D32" i="1"/>
  <c r="C32" i="1"/>
  <c r="B32" i="1"/>
  <c r="AS32" i="2" l="1"/>
  <c r="AR60" i="8"/>
  <c r="AS60" i="8"/>
  <c r="AR65" i="7"/>
  <c r="AS32" i="6"/>
  <c r="AS30" i="5"/>
  <c r="AS65" i="1"/>
  <c r="AR65" i="1"/>
  <c r="AS32" i="1"/>
  <c r="AS60" i="2"/>
  <c r="AS65" i="2" s="1"/>
  <c r="AR65" i="8"/>
  <c r="AR67" i="8" s="1"/>
  <c r="AS65" i="8"/>
  <c r="AR46" i="6"/>
  <c r="AS46" i="5"/>
  <c r="AS65" i="5"/>
  <c r="AS32" i="3"/>
  <c r="AS48" i="3"/>
  <c r="AS65" i="3"/>
</calcChain>
</file>

<file path=xl/comments1.xml><?xml version="1.0" encoding="utf-8"?>
<comments xmlns="http://schemas.openxmlformats.org/spreadsheetml/2006/main">
  <authors>
    <author>Author</author>
  </authors>
  <commentList>
    <comment ref="W56" authorId="0" shapeId="0">
      <text>
        <r>
          <rPr>
            <b/>
            <sz val="8"/>
            <color indexed="81"/>
            <rFont val="Tahoma"/>
            <family val="2"/>
          </rPr>
          <t>Author:</t>
        </r>
        <r>
          <rPr>
            <sz val="8"/>
            <color indexed="81"/>
            <rFont val="Tahoma"/>
            <family val="2"/>
          </rPr>
          <t xml:space="preserve">
includes esgotos</t>
        </r>
      </text>
    </comment>
  </commentList>
</comments>
</file>

<file path=xl/comments2.xml><?xml version="1.0" encoding="utf-8"?>
<comments xmlns="http://schemas.openxmlformats.org/spreadsheetml/2006/main">
  <authors>
    <author>Author</author>
  </authors>
  <commentList>
    <comment ref="AF44" authorId="0" shapeId="0">
      <text>
        <r>
          <rPr>
            <b/>
            <sz val="9"/>
            <color indexed="81"/>
            <rFont val="Tahoma"/>
            <family val="2"/>
          </rPr>
          <t>Author:</t>
        </r>
        <r>
          <rPr>
            <sz val="9"/>
            <color indexed="81"/>
            <rFont val="Tahoma"/>
            <family val="2"/>
          </rPr>
          <t xml:space="preserve">
There was no value reported in this year.  I took 25000 from Diversos to allocate here.</t>
        </r>
      </text>
    </comment>
    <comment ref="Z56" authorId="0" shapeId="0">
      <text>
        <r>
          <rPr>
            <b/>
            <sz val="8"/>
            <color indexed="81"/>
            <rFont val="Tahoma"/>
            <family val="2"/>
          </rPr>
          <t>Author:</t>
        </r>
        <r>
          <rPr>
            <sz val="8"/>
            <color indexed="81"/>
            <rFont val="Tahoma"/>
            <family val="2"/>
          </rPr>
          <t xml:space="preserve">
includes esgotos, according to footnote.</t>
        </r>
      </text>
    </comment>
    <comment ref="Y57" authorId="0" shapeId="0">
      <text>
        <r>
          <rPr>
            <b/>
            <sz val="8"/>
            <color indexed="81"/>
            <rFont val="Tahoma"/>
            <family val="2"/>
          </rPr>
          <t>Author:</t>
        </r>
        <r>
          <rPr>
            <sz val="8"/>
            <color indexed="81"/>
            <rFont val="Tahoma"/>
            <family val="2"/>
          </rPr>
          <t xml:space="preserve">
Includes water, according to a footnote on the page.</t>
        </r>
      </text>
    </comment>
    <comment ref="AF60" authorId="0" shapeId="0">
      <text>
        <r>
          <rPr>
            <b/>
            <sz val="9"/>
            <color indexed="81"/>
            <rFont val="Tahoma"/>
            <family val="2"/>
          </rPr>
          <t>Author:</t>
        </r>
        <r>
          <rPr>
            <sz val="9"/>
            <color indexed="81"/>
            <rFont val="Tahoma"/>
            <family val="2"/>
          </rPr>
          <t xml:space="preserve">
I took 25,000 out for administration, which was missing.</t>
        </r>
      </text>
    </comment>
  </commentList>
</comments>
</file>

<file path=xl/comments3.xml><?xml version="1.0" encoding="utf-8"?>
<comments xmlns="http://schemas.openxmlformats.org/spreadsheetml/2006/main">
  <authors>
    <author>Author</author>
  </authors>
  <commentList>
    <comment ref="Q19" authorId="0" shapeId="0">
      <text>
        <r>
          <rPr>
            <b/>
            <sz val="9"/>
            <color indexed="81"/>
            <rFont val="Tahoma"/>
            <family val="2"/>
          </rPr>
          <t>Author:</t>
        </r>
        <r>
          <rPr>
            <sz val="9"/>
            <color indexed="81"/>
            <rFont val="Tahoma"/>
            <family val="2"/>
          </rPr>
          <t xml:space="preserve">
the sum total was short of the published total by this amt, which is probably cemetery.</t>
        </r>
      </text>
    </comment>
    <comment ref="R19" authorId="0" shapeId="0">
      <text>
        <r>
          <rPr>
            <b/>
            <sz val="9"/>
            <color indexed="81"/>
            <rFont val="Tahoma"/>
            <family val="2"/>
          </rPr>
          <t>Author:</t>
        </r>
        <r>
          <rPr>
            <sz val="9"/>
            <color indexed="81"/>
            <rFont val="Tahoma"/>
            <family val="2"/>
          </rPr>
          <t xml:space="preserve">
the sum total was short of the published total by this amt, which is probably cemetery.</t>
        </r>
      </text>
    </comment>
    <comment ref="Y44" authorId="0" shapeId="0">
      <text>
        <r>
          <rPr>
            <b/>
            <sz val="8"/>
            <color indexed="81"/>
            <rFont val="Tahoma"/>
            <family val="2"/>
          </rPr>
          <t>Author:</t>
        </r>
        <r>
          <rPr>
            <sz val="8"/>
            <color indexed="81"/>
            <rFont val="Tahoma"/>
            <family val="2"/>
          </rPr>
          <t xml:space="preserve">
includes expediente e publicacoes da camara, da prefeitura, e corpo de bombeiros, according to footnote.</t>
        </r>
      </text>
    </comment>
    <comment ref="X46" authorId="0" shapeId="0">
      <text>
        <r>
          <rPr>
            <b/>
            <sz val="8"/>
            <color indexed="81"/>
            <rFont val="Tahoma"/>
            <family val="2"/>
          </rPr>
          <t>Author:</t>
        </r>
        <r>
          <rPr>
            <sz val="8"/>
            <color indexed="81"/>
            <rFont val="Tahoma"/>
            <family val="2"/>
          </rPr>
          <t xml:space="preserve">
includes eventuaes, according to a footnote on the page.</t>
        </r>
      </text>
    </comment>
    <comment ref="V47" authorId="0" shapeId="0">
      <text>
        <r>
          <rPr>
            <b/>
            <sz val="8"/>
            <color indexed="81"/>
            <rFont val="Tahoma"/>
            <family val="2"/>
          </rPr>
          <t>Author:</t>
        </r>
        <r>
          <rPr>
            <sz val="8"/>
            <color indexed="81"/>
            <rFont val="Tahoma"/>
            <family val="2"/>
          </rPr>
          <t xml:space="preserve">
no amount was listed in this category for this year.  I allocated this amount, the typical $$ amount but much below the typical % amount, to reduce the distortion from this report format.</t>
        </r>
      </text>
    </comment>
    <comment ref="W47" authorId="0" shapeId="0">
      <text>
        <r>
          <rPr>
            <b/>
            <sz val="8"/>
            <color indexed="81"/>
            <rFont val="Tahoma"/>
            <family val="2"/>
          </rPr>
          <t>Author:</t>
        </r>
        <r>
          <rPr>
            <sz val="8"/>
            <color indexed="81"/>
            <rFont val="Tahoma"/>
            <family val="2"/>
          </rPr>
          <t xml:space="preserve">
no amount was listed in this category for this year.  I allocated this amount, the typical $$ amount but much below the typical % amount, to reduce the distortion from this report format.</t>
        </r>
      </text>
    </comment>
    <comment ref="X47" authorId="0" shapeId="0">
      <text>
        <r>
          <rPr>
            <b/>
            <sz val="8"/>
            <color indexed="81"/>
            <rFont val="Tahoma"/>
            <family val="2"/>
          </rPr>
          <t>Author:</t>
        </r>
        <r>
          <rPr>
            <sz val="8"/>
            <color indexed="81"/>
            <rFont val="Tahoma"/>
            <family val="2"/>
          </rPr>
          <t xml:space="preserve">
no amount was listed in this category for this year.  I allocated this amount, the typical $$ amount but much below the typical % amount, to reduce the distortion from this report format.</t>
        </r>
      </text>
    </comment>
    <comment ref="Y47" authorId="0" shapeId="0">
      <text>
        <r>
          <rPr>
            <b/>
            <sz val="8"/>
            <color indexed="81"/>
            <rFont val="Tahoma"/>
            <family val="2"/>
          </rPr>
          <t>Author:</t>
        </r>
        <r>
          <rPr>
            <sz val="8"/>
            <color indexed="81"/>
            <rFont val="Tahoma"/>
            <family val="2"/>
          </rPr>
          <t xml:space="preserve">
no amount was listed in this category for this year.  I allocated this amount, the typical $$ amount but much below the typical % amount, to reduce the distortion from this report format.  This came out of "Illuminacao Publica" which carried a notation that it included LP. The original balance sheets from the 1913 mayoral report in fact combine the two, so no way to tease this out.</t>
        </r>
      </text>
    </comment>
    <comment ref="V48" authorId="0" shapeId="0">
      <text>
        <r>
          <rPr>
            <b/>
            <sz val="8"/>
            <color indexed="81"/>
            <rFont val="Tahoma"/>
            <family val="2"/>
          </rPr>
          <t>Author:</t>
        </r>
        <r>
          <rPr>
            <sz val="8"/>
            <color indexed="81"/>
            <rFont val="Tahoma"/>
            <family val="2"/>
          </rPr>
          <t xml:space="preserve">
This entry did NOT have a footnote indicating the it included Limpeza Publica, as subsequent years did, but the distortion in funding amount suggests that it DID include LP, so I moved 110000 out of it to LP.</t>
        </r>
      </text>
    </comment>
    <comment ref="W48" authorId="0" shapeId="0">
      <text>
        <r>
          <rPr>
            <b/>
            <sz val="8"/>
            <color indexed="81"/>
            <rFont val="Tahoma"/>
            <family val="2"/>
          </rPr>
          <t>Author:</t>
        </r>
        <r>
          <rPr>
            <sz val="8"/>
            <color indexed="81"/>
            <rFont val="Tahoma"/>
            <family val="2"/>
          </rPr>
          <t xml:space="preserve">
includes limpeza publica, according to a footnote on the page.  I averaged the spending on LP, which came out to 120000 per year.  I then decidted some to understate a bit, and moved 110,000 out of IP to LP</t>
        </r>
      </text>
    </comment>
    <comment ref="X48" authorId="0" shapeId="0">
      <text>
        <r>
          <rPr>
            <b/>
            <sz val="8"/>
            <color indexed="81"/>
            <rFont val="Tahoma"/>
            <family val="2"/>
          </rPr>
          <t>Author:</t>
        </r>
        <r>
          <rPr>
            <sz val="8"/>
            <color indexed="81"/>
            <rFont val="Tahoma"/>
            <family val="2"/>
          </rPr>
          <t xml:space="preserve">
includes limpeza publica, according to a footnote on the page.  I averaged the spending on LP, which came out to 120000 per year.  I then decidted some to understate a bit, and moved 110,000 out of IP to LP</t>
        </r>
      </text>
    </comment>
    <comment ref="Y48" authorId="0" shapeId="0">
      <text>
        <r>
          <rPr>
            <b/>
            <sz val="8"/>
            <color indexed="81"/>
            <rFont val="Tahoma"/>
            <family val="2"/>
          </rPr>
          <t>Author:</t>
        </r>
        <r>
          <rPr>
            <sz val="8"/>
            <color indexed="81"/>
            <rFont val="Tahoma"/>
            <family val="2"/>
          </rPr>
          <t xml:space="preserve">
includes limpeza publica, according to a footnote on the page.  I averaged the spending on LP, which came out to 120000 per year.  I then decidted some to understate a bit, and moved 110,000 out of IP to LP because planners tended to use prior years' results to budget for the next fiscal year.</t>
        </r>
      </text>
    </comment>
    <comment ref="Y57" authorId="0" shapeId="0">
      <text>
        <r>
          <rPr>
            <b/>
            <sz val="8"/>
            <color indexed="81"/>
            <rFont val="Tahoma"/>
            <family val="2"/>
          </rPr>
          <t>Author:</t>
        </r>
        <r>
          <rPr>
            <sz val="8"/>
            <color indexed="81"/>
            <rFont val="Tahoma"/>
            <family val="2"/>
          </rPr>
          <t xml:space="preserve">
includes water, according to footnote on the page</t>
        </r>
      </text>
    </comment>
  </commentList>
</comments>
</file>

<file path=xl/comments4.xml><?xml version="1.0" encoding="utf-8"?>
<comments xmlns="http://schemas.openxmlformats.org/spreadsheetml/2006/main">
  <authors>
    <author>Author</author>
  </authors>
  <commentList>
    <comment ref="Q19" authorId="0" shapeId="0">
      <text>
        <r>
          <rPr>
            <b/>
            <sz val="9"/>
            <color indexed="81"/>
            <rFont val="Tahoma"/>
            <family val="2"/>
          </rPr>
          <t>Author:</t>
        </r>
        <r>
          <rPr>
            <sz val="9"/>
            <color indexed="81"/>
            <rFont val="Tahoma"/>
            <family val="2"/>
          </rPr>
          <t xml:space="preserve">
the sum total was short of the published total by this amt, which is probably cemetery.</t>
        </r>
      </text>
    </comment>
    <comment ref="R19" authorId="0" shapeId="0">
      <text>
        <r>
          <rPr>
            <b/>
            <sz val="9"/>
            <color indexed="81"/>
            <rFont val="Tahoma"/>
            <family val="2"/>
          </rPr>
          <t>Author:</t>
        </r>
        <r>
          <rPr>
            <sz val="9"/>
            <color indexed="81"/>
            <rFont val="Tahoma"/>
            <family val="2"/>
          </rPr>
          <t xml:space="preserve">
the sum total was short of the published total by this amt, which is probably cemetery.</t>
        </r>
      </text>
    </comment>
    <comment ref="AR27" authorId="0" shapeId="0">
      <text>
        <r>
          <rPr>
            <b/>
            <sz val="9"/>
            <color indexed="81"/>
            <rFont val="Tahoma"/>
            <family val="2"/>
          </rPr>
          <t>Author:</t>
        </r>
        <r>
          <rPr>
            <sz val="9"/>
            <color indexed="81"/>
            <rFont val="Tahoma"/>
            <family val="2"/>
          </rPr>
          <t xml:space="preserve">
data for loans in one extra year,1897, so the total was averaged across 17 years.</t>
        </r>
      </text>
    </comment>
    <comment ref="AS27" authorId="0" shapeId="0">
      <text>
        <r>
          <rPr>
            <b/>
            <sz val="9"/>
            <color indexed="81"/>
            <rFont val="Tahoma"/>
            <family val="2"/>
          </rPr>
          <t>Author:</t>
        </r>
        <r>
          <rPr>
            <sz val="9"/>
            <color indexed="81"/>
            <rFont val="Tahoma"/>
            <family val="2"/>
          </rPr>
          <t xml:space="preserve">
data for loans in one extra year,1897, so the total was averaged across 24
 years.</t>
        </r>
      </text>
    </comment>
    <comment ref="S44" authorId="0" shapeId="0">
      <text>
        <r>
          <rPr>
            <b/>
            <sz val="9"/>
            <color indexed="81"/>
            <rFont val="Tahoma"/>
            <family val="2"/>
          </rPr>
          <t>Author:</t>
        </r>
        <r>
          <rPr>
            <sz val="9"/>
            <color indexed="81"/>
            <rFont val="Tahoma"/>
            <family val="2"/>
          </rPr>
          <t xml:space="preserve">
PM doesn't exist yet</t>
        </r>
      </text>
    </comment>
    <comment ref="T44" authorId="0" shapeId="0">
      <text>
        <r>
          <rPr>
            <b/>
            <sz val="9"/>
            <color indexed="81"/>
            <rFont val="Tahoma"/>
            <family val="2"/>
          </rPr>
          <t>Author:</t>
        </r>
        <r>
          <rPr>
            <sz val="9"/>
            <color indexed="81"/>
            <rFont val="Tahoma"/>
            <family val="2"/>
          </rPr>
          <t xml:space="preserve">
Deos NOT include Policia Municipal</t>
        </r>
      </text>
    </comment>
    <comment ref="X44" authorId="0" shapeId="0">
      <text>
        <r>
          <rPr>
            <b/>
            <sz val="9"/>
            <color indexed="81"/>
            <rFont val="Tahoma"/>
            <family val="2"/>
          </rPr>
          <t>Author:</t>
        </r>
        <r>
          <rPr>
            <sz val="9"/>
            <color indexed="81"/>
            <rFont val="Tahoma"/>
            <family val="2"/>
          </rPr>
          <t xml:space="preserve">
Includes Policia Muniicpal
</t>
        </r>
      </text>
    </comment>
    <comment ref="Y44" authorId="0" shapeId="0">
      <text>
        <r>
          <rPr>
            <b/>
            <sz val="9"/>
            <color indexed="81"/>
            <rFont val="Tahoma"/>
            <family val="2"/>
          </rPr>
          <t>Author:</t>
        </r>
        <r>
          <rPr>
            <sz val="9"/>
            <color indexed="81"/>
            <rFont val="Tahoma"/>
            <family val="2"/>
          </rPr>
          <t xml:space="preserve">
Includes Policia Muniicpal
</t>
        </r>
      </text>
    </comment>
    <comment ref="AA44" authorId="0" shapeId="0">
      <text>
        <r>
          <rPr>
            <b/>
            <sz val="9"/>
            <color indexed="81"/>
            <rFont val="Tahoma"/>
            <family val="2"/>
          </rPr>
          <t>Author:</t>
        </r>
        <r>
          <rPr>
            <sz val="9"/>
            <color indexed="81"/>
            <rFont val="Tahoma"/>
            <family val="2"/>
          </rPr>
          <t xml:space="preserve">
Includes Policia Muniicpal
</t>
        </r>
      </text>
    </comment>
    <comment ref="AE44" authorId="0" shapeId="0">
      <text>
        <r>
          <rPr>
            <b/>
            <sz val="9"/>
            <color indexed="81"/>
            <rFont val="Tahoma"/>
            <family val="2"/>
          </rPr>
          <t>Author:</t>
        </r>
        <r>
          <rPr>
            <sz val="9"/>
            <color indexed="81"/>
            <rFont val="Tahoma"/>
            <family val="2"/>
          </rPr>
          <t xml:space="preserve">
Deos NOT include Policia Municipal</t>
        </r>
      </text>
    </comment>
    <comment ref="Y53" authorId="0" shapeId="0">
      <text>
        <r>
          <rPr>
            <b/>
            <sz val="8"/>
            <color indexed="81"/>
            <rFont val="Tahoma"/>
            <family val="2"/>
          </rPr>
          <t>Author:</t>
        </r>
        <r>
          <rPr>
            <sz val="8"/>
            <color indexed="81"/>
            <rFont val="Tahoma"/>
            <family val="2"/>
          </rPr>
          <t xml:space="preserve">
includes jardins, according to a footnote on the page.  The balance sheet from the CMF shows Matadoro 1157, Jardins 2432</t>
        </r>
      </text>
    </comment>
    <comment ref="X57" authorId="0" shapeId="0">
      <text>
        <r>
          <rPr>
            <b/>
            <sz val="8"/>
            <color indexed="81"/>
            <rFont val="Tahoma"/>
            <family val="2"/>
          </rPr>
          <t>Author:</t>
        </r>
        <r>
          <rPr>
            <sz val="8"/>
            <color indexed="81"/>
            <rFont val="Tahoma"/>
            <family val="2"/>
          </rPr>
          <t xml:space="preserve">
deposito para installacao da rede</t>
        </r>
      </text>
    </comment>
    <comment ref="T59" authorId="0" shapeId="0">
      <text>
        <r>
          <rPr>
            <b/>
            <sz val="9"/>
            <color indexed="81"/>
            <rFont val="Tahoma"/>
            <family val="2"/>
          </rPr>
          <t>Author:</t>
        </r>
        <r>
          <rPr>
            <sz val="9"/>
            <color indexed="81"/>
            <rFont val="Tahoma"/>
            <family val="2"/>
          </rPr>
          <t xml:space="preserve">
Hygiene e diversos</t>
        </r>
      </text>
    </comment>
    <comment ref="Y59" authorId="0" shapeId="0">
      <text>
        <r>
          <rPr>
            <b/>
            <sz val="8"/>
            <color indexed="81"/>
            <rFont val="Tahoma"/>
            <family val="2"/>
          </rPr>
          <t>Author:</t>
        </r>
        <r>
          <rPr>
            <sz val="8"/>
            <color indexed="81"/>
            <rFont val="Tahoma"/>
            <family val="2"/>
          </rPr>
          <t xml:space="preserve">
I found the esgotos amount in a detailed bal sheet in CMF, so reduced "extraordinaria" by that amount and moved it into esgotos.</t>
        </r>
      </text>
    </comment>
    <comment ref="Y60" authorId="0" shapeId="0">
      <text>
        <r>
          <rPr>
            <b/>
            <sz val="9"/>
            <color indexed="81"/>
            <rFont val="Tahoma"/>
            <family val="2"/>
          </rPr>
          <t>Author:</t>
        </r>
        <r>
          <rPr>
            <sz val="9"/>
            <color indexed="81"/>
            <rFont val="Tahoma"/>
            <family val="2"/>
          </rPr>
          <t xml:space="preserve">
Evenutaes plus Gastos Districtaes</t>
        </r>
      </text>
    </comment>
    <comment ref="AE63" authorId="0" shapeId="0">
      <text>
        <r>
          <rPr>
            <b/>
            <sz val="9"/>
            <color indexed="81"/>
            <rFont val="Tahoma"/>
            <family val="2"/>
          </rPr>
          <t>Author:</t>
        </r>
        <r>
          <rPr>
            <sz val="9"/>
            <color indexed="81"/>
            <rFont val="Tahoma"/>
            <family val="2"/>
          </rPr>
          <t xml:space="preserve">
Policia Municipal
</t>
        </r>
      </text>
    </comment>
  </commentList>
</comments>
</file>

<file path=xl/comments5.xml><?xml version="1.0" encoding="utf-8"?>
<comments xmlns="http://schemas.openxmlformats.org/spreadsheetml/2006/main">
  <authors>
    <author>Author</author>
  </authors>
  <commentList>
    <comment ref="AF5" authorId="0" shapeId="0">
      <text>
        <r>
          <rPr>
            <b/>
            <sz val="8"/>
            <color indexed="81"/>
            <rFont val="Tahoma"/>
            <family val="2"/>
          </rPr>
          <t>Author:</t>
        </r>
        <r>
          <rPr>
            <sz val="8"/>
            <color indexed="81"/>
            <rFont val="Tahoma"/>
            <family val="2"/>
          </rPr>
          <t xml:space="preserve">
As printed, this year's data was highly consolidated.  I used Luciana's detailed balance sheets to better articulate the various accounts, using my familiarity with how certain line items were aggregated and allocated to make the manipulations.  May 22 2013</t>
        </r>
      </text>
    </comment>
    <comment ref="AF11" authorId="0" shapeId="0">
      <text>
        <r>
          <rPr>
            <b/>
            <sz val="8"/>
            <color indexed="81"/>
            <rFont val="Tahoma"/>
            <family val="2"/>
          </rPr>
          <t>Author:</t>
        </r>
        <r>
          <rPr>
            <sz val="8"/>
            <color indexed="81"/>
            <rFont val="Tahoma"/>
            <family val="2"/>
          </rPr>
          <t xml:space="preserve">
includes Industrias &amp; Profissoes and Ambulantes for Districtss 1 &amp; 2</t>
        </r>
      </text>
    </comment>
    <comment ref="AM13" authorId="0" shapeId="0">
      <text>
        <r>
          <rPr>
            <b/>
            <sz val="8"/>
            <color indexed="81"/>
            <rFont val="Tahoma"/>
            <family val="2"/>
          </rPr>
          <t>Author:</t>
        </r>
        <r>
          <rPr>
            <sz val="8"/>
            <color indexed="81"/>
            <rFont val="Tahoma"/>
            <family val="2"/>
          </rPr>
          <t xml:space="preserve">
just viacao urbana this time.  Viacao rural is in Diversos</t>
        </r>
      </text>
    </comment>
    <comment ref="AN13" authorId="0" shapeId="0">
      <text>
        <r>
          <rPr>
            <b/>
            <sz val="8"/>
            <color indexed="81"/>
            <rFont val="Tahoma"/>
            <family val="2"/>
          </rPr>
          <t>Author:</t>
        </r>
        <r>
          <rPr>
            <sz val="8"/>
            <color indexed="81"/>
            <rFont val="Tahoma"/>
            <family val="2"/>
          </rPr>
          <t xml:space="preserve">
Viacao Urbana + Viacao Rural</t>
        </r>
      </text>
    </comment>
    <comment ref="AC16" authorId="0" shapeId="0">
      <text>
        <r>
          <rPr>
            <b/>
            <sz val="8"/>
            <color indexed="81"/>
            <rFont val="Tahoma"/>
            <family val="2"/>
          </rPr>
          <t>Author:</t>
        </r>
        <r>
          <rPr>
            <sz val="8"/>
            <color indexed="81"/>
            <rFont val="Tahoma"/>
            <family val="2"/>
          </rPr>
          <t xml:space="preserve">
Was included in Diversos in AESP Anuario Estatistico publication</t>
        </r>
      </text>
    </comment>
    <comment ref="AE16" authorId="0" shapeId="0">
      <text>
        <r>
          <rPr>
            <b/>
            <sz val="8"/>
            <color indexed="81"/>
            <rFont val="Tahoma"/>
            <family val="2"/>
          </rPr>
          <t>Author:</t>
        </r>
        <r>
          <rPr>
            <sz val="8"/>
            <color indexed="81"/>
            <rFont val="Tahoma"/>
            <family val="2"/>
          </rPr>
          <t xml:space="preserve">
Was included in Diversos in AESP Anuario Estatistico publication</t>
        </r>
      </text>
    </comment>
    <comment ref="AF16" authorId="0" shapeId="0">
      <text>
        <r>
          <rPr>
            <b/>
            <sz val="8"/>
            <color indexed="81"/>
            <rFont val="Tahoma"/>
            <family val="2"/>
          </rPr>
          <t>Author:</t>
        </r>
        <r>
          <rPr>
            <sz val="8"/>
            <color indexed="81"/>
            <rFont val="Tahoma"/>
            <family val="2"/>
          </rPr>
          <t xml:space="preserve">
Was included in Diversos in AESP Anuario Estatistico publication</t>
        </r>
      </text>
    </comment>
    <comment ref="AM16" authorId="0" shapeId="0">
      <text>
        <r>
          <rPr>
            <b/>
            <sz val="8"/>
            <color indexed="81"/>
            <rFont val="Tahoma"/>
            <family val="2"/>
          </rPr>
          <t>Author:</t>
        </r>
        <r>
          <rPr>
            <sz val="8"/>
            <color indexed="81"/>
            <rFont val="Tahoma"/>
            <family val="2"/>
          </rPr>
          <t xml:space="preserve">
Was inlcuded in Diversos in AESP AnEst publication</t>
        </r>
      </text>
    </comment>
    <comment ref="Q19" authorId="0" shapeId="0">
      <text>
        <r>
          <rPr>
            <b/>
            <sz val="9"/>
            <color indexed="81"/>
            <rFont val="Tahoma"/>
            <family val="2"/>
          </rPr>
          <t>Author:</t>
        </r>
        <r>
          <rPr>
            <sz val="9"/>
            <color indexed="81"/>
            <rFont val="Tahoma"/>
            <family val="2"/>
          </rPr>
          <t xml:space="preserve">
The value was missing.  The difference in math between the excel total and the printed total is very close to the annual value for cemeteries, so I believe the "error" is actually the cemetery revenue.</t>
        </r>
      </text>
    </comment>
    <comment ref="R19" authorId="0" shapeId="0">
      <text>
        <r>
          <rPr>
            <b/>
            <sz val="9"/>
            <color indexed="81"/>
            <rFont val="Tahoma"/>
            <family val="2"/>
          </rPr>
          <t>Author:</t>
        </r>
        <r>
          <rPr>
            <sz val="9"/>
            <color indexed="81"/>
            <rFont val="Tahoma"/>
            <family val="2"/>
          </rPr>
          <t xml:space="preserve">
The value was missing.  The difference in math between the excel total and the printed total is very close to the annual value for cemeteries, so I believe the "error" is actually the cemetery revenue.</t>
        </r>
      </text>
    </comment>
    <comment ref="AE27" authorId="0" shapeId="0">
      <text>
        <r>
          <rPr>
            <b/>
            <sz val="8"/>
            <color indexed="81"/>
            <rFont val="Tahoma"/>
            <family val="2"/>
          </rPr>
          <t>Author:</t>
        </r>
        <r>
          <rPr>
            <sz val="8"/>
            <color indexed="81"/>
            <rFont val="Tahoma"/>
            <family val="2"/>
          </rPr>
          <t xml:space="preserve">
This was printed as 214400 but I have  detailed balance sheets from the RP archive confirming it is 211400, which makes the AESP balance sheet actually balance.</t>
        </r>
      </text>
    </comment>
    <comment ref="AM27" authorId="0" shapeId="0">
      <text>
        <r>
          <rPr>
            <b/>
            <sz val="8"/>
            <color indexed="81"/>
            <rFont val="Tahoma"/>
            <family val="2"/>
          </rPr>
          <t>Author:</t>
        </r>
        <r>
          <rPr>
            <sz val="8"/>
            <color indexed="81"/>
            <rFont val="Tahoma"/>
            <family val="2"/>
          </rPr>
          <t xml:space="preserve">
For calcamento and antecipacao de receitas, and prestacoes de calcamento.</t>
        </r>
      </text>
    </comment>
    <comment ref="AN27" authorId="0" shapeId="0">
      <text>
        <r>
          <rPr>
            <b/>
            <sz val="8"/>
            <color indexed="81"/>
            <rFont val="Tahoma"/>
            <family val="2"/>
          </rPr>
          <t>Author:</t>
        </r>
        <r>
          <rPr>
            <sz val="8"/>
            <color indexed="81"/>
            <rFont val="Tahoma"/>
            <family val="2"/>
          </rPr>
          <t xml:space="preserve">
For calcamento and antecipacao de receitas, and prestacoes de calcamento.</t>
        </r>
      </text>
    </comment>
    <comment ref="AF29" authorId="0" shapeId="0">
      <text>
        <r>
          <rPr>
            <b/>
            <sz val="8"/>
            <color indexed="81"/>
            <rFont val="Tahoma"/>
            <family val="2"/>
          </rPr>
          <t>Author:</t>
        </r>
        <r>
          <rPr>
            <sz val="8"/>
            <color indexed="81"/>
            <rFont val="Tahoma"/>
            <family val="2"/>
          </rPr>
          <t xml:space="preserve">
Evenutaes</t>
        </r>
      </text>
    </comment>
    <comment ref="AM29" authorId="0" shapeId="0">
      <text>
        <r>
          <rPr>
            <b/>
            <sz val="8"/>
            <color indexed="81"/>
            <rFont val="Tahoma"/>
            <family val="2"/>
          </rPr>
          <t>Author:</t>
        </r>
        <r>
          <rPr>
            <sz val="8"/>
            <color indexed="81"/>
            <rFont val="Tahoma"/>
            <family val="2"/>
          </rPr>
          <t xml:space="preserve">
This amount was inlcuded in Diversos in AESP Anuario Estatistico publication; I corrected it based on AHMRP collection</t>
        </r>
      </text>
    </comment>
    <comment ref="AN29" authorId="0" shapeId="0">
      <text>
        <r>
          <rPr>
            <b/>
            <sz val="8"/>
            <color indexed="81"/>
            <rFont val="Tahoma"/>
            <family val="2"/>
          </rPr>
          <t>Author:</t>
        </r>
        <r>
          <rPr>
            <sz val="8"/>
            <color indexed="81"/>
            <rFont val="Tahoma"/>
            <family val="2"/>
          </rPr>
          <t xml:space="preserve">
This amount was inlcuded in Diversos in AESP Anuario Estatistico publication; I corrected it based on AHMRP collection</t>
        </r>
      </text>
    </comment>
    <comment ref="AF30" authorId="0" shapeId="0">
      <text>
        <r>
          <rPr>
            <b/>
            <sz val="8"/>
            <color indexed="81"/>
            <rFont val="Tahoma"/>
            <family val="2"/>
          </rPr>
          <t>Author:</t>
        </r>
        <r>
          <rPr>
            <sz val="8"/>
            <color indexed="81"/>
            <rFont val="Tahoma"/>
            <family val="2"/>
          </rPr>
          <t xml:space="preserve">
Includes Viacao Rural, Multas, Vehiculos Dest 1&amp;2, Taxa de Drenagem, Emolumentos, Posto Zootechnico, Taxa Sanitaria Dists 1&amp;2.</t>
        </r>
      </text>
    </comment>
    <comment ref="AM30" authorId="0" shapeId="0">
      <text>
        <r>
          <rPr>
            <b/>
            <sz val="8"/>
            <color indexed="81"/>
            <rFont val="Tahoma"/>
            <family val="2"/>
          </rPr>
          <t>Author:</t>
        </r>
        <r>
          <rPr>
            <sz val="8"/>
            <color indexed="81"/>
            <rFont val="Tahoma"/>
            <family val="2"/>
          </rPr>
          <t xml:space="preserve">
Viacao rural, Multas, Vehiculos Dist 1&amp;2, Ambulantes Dist &amp;2, Emolumentos,   Taxa Sanitaria Dist 1 and 2, Matricula de Caes. Manipulations:   I removed Agua e Esgoto from the printed total.  I broke out Evenutaes from the printed total to allocate them to Extraordinary where they always appeared in the past.</t>
        </r>
      </text>
    </comment>
    <comment ref="AN30" authorId="0" shapeId="0">
      <text>
        <r>
          <rPr>
            <b/>
            <sz val="8"/>
            <color indexed="81"/>
            <rFont val="Tahoma"/>
            <family val="2"/>
          </rPr>
          <t>Author:</t>
        </r>
        <r>
          <rPr>
            <sz val="8"/>
            <color indexed="81"/>
            <rFont val="Tahoma"/>
            <family val="2"/>
          </rPr>
          <t xml:space="preserve">
Multas, Vehiculos Dist 1 &amp; 2, Ambulantes Dist 1 &amp; 2, Emolumentos, taxa sanitaria Dists 1 &amp; 2, matricula de caes, auxilio ao Leprosario.  I removed evenuates and placed them in Extraordinario where they were customarily placed in Anuario Estatistico publications.  I also removed Prestacoes do Calcamento from Diversos and placed them in Loans, which is where they were reported in 1927.  </t>
        </r>
      </text>
    </comment>
    <comment ref="AN32" authorId="0" shapeId="0">
      <text>
        <r>
          <rPr>
            <b/>
            <sz val="8"/>
            <color indexed="81"/>
            <rFont val="Tahoma"/>
            <family val="2"/>
          </rPr>
          <t>Author:</t>
        </r>
        <r>
          <rPr>
            <sz val="8"/>
            <color indexed="81"/>
            <rFont val="Tahoma"/>
            <family val="2"/>
          </rPr>
          <t xml:space="preserve">
This is the total in the detailed balance sheet found in the collection of the Arquivo Historico e Municipal de Ribeirao Preto</t>
        </r>
      </text>
    </comment>
    <comment ref="AF33" authorId="0" shapeId="0">
      <text>
        <r>
          <rPr>
            <b/>
            <sz val="8"/>
            <color indexed="81"/>
            <rFont val="Tahoma"/>
            <family val="2"/>
          </rPr>
          <t>Author:</t>
        </r>
        <r>
          <rPr>
            <sz val="8"/>
            <color indexed="81"/>
            <rFont val="Tahoma"/>
            <family val="2"/>
          </rPr>
          <t xml:space="preserve">
The Anuario Estatistico did not include Loans in Revenue in this version.  The summed total 1,255,739 reflects the detailed balance sheet including loans in revenue</t>
        </r>
      </text>
    </comment>
    <comment ref="AM34" authorId="0" shapeId="0">
      <text>
        <r>
          <rPr>
            <b/>
            <sz val="8"/>
            <color indexed="81"/>
            <rFont val="Tahoma"/>
            <family val="2"/>
          </rPr>
          <t>Author:</t>
        </r>
        <r>
          <rPr>
            <sz val="8"/>
            <color indexed="81"/>
            <rFont val="Tahoma"/>
            <family val="2"/>
          </rPr>
          <t xml:space="preserve">
For calcamento and antecipacao de receitas, and prestacoes de calcamento.  These loans were not included in the Anuario Estatistico versIon, accounting for most of the difference between the printed total and detailed spreadsheets found in the Arquivo Historico e Municipal de Ribeirao Preto.  The version here is corrected and reflects the balanco published in Ribeirao Preto for 1927.  The following year, loans WERE included in the balance sheet, which is why I decided to correct them here.  </t>
        </r>
      </text>
    </comment>
    <comment ref="AN44" authorId="0" shapeId="0">
      <text>
        <r>
          <rPr>
            <b/>
            <sz val="8"/>
            <color indexed="81"/>
            <rFont val="Tahoma"/>
            <family val="2"/>
          </rPr>
          <t>Author:</t>
        </r>
        <r>
          <rPr>
            <sz val="8"/>
            <color indexed="81"/>
            <rFont val="Tahoma"/>
            <family val="2"/>
          </rPr>
          <t xml:space="preserve">
The printed value, 200879, is just plain wrong.  The difference between the personnel costs and the printed number is 7611, which doesn't conform to any account on the balance sheet.</t>
        </r>
      </text>
    </comment>
    <comment ref="K46" authorId="0" shapeId="0">
      <text>
        <r>
          <rPr>
            <b/>
            <sz val="8"/>
            <color indexed="81"/>
            <rFont val="Tahoma"/>
            <family val="2"/>
          </rPr>
          <t>Author:</t>
        </r>
        <r>
          <rPr>
            <sz val="8"/>
            <color indexed="81"/>
            <rFont val="Tahoma"/>
            <family val="2"/>
          </rPr>
          <t xml:space="preserve">
adjusted to remove 95533 for esgotos and 13317 for water works, as reported in one of the detailed balance sheets provided to me by Luciana.</t>
        </r>
      </text>
    </comment>
    <comment ref="AN46" authorId="0" shapeId="0">
      <text>
        <r>
          <rPr>
            <b/>
            <sz val="8"/>
            <color indexed="81"/>
            <rFont val="Tahoma"/>
            <family val="2"/>
          </rPr>
          <t>Author:</t>
        </r>
        <r>
          <rPr>
            <sz val="8"/>
            <color indexed="81"/>
            <rFont val="Tahoma"/>
            <family val="2"/>
          </rPr>
          <t xml:space="preserve">
the two Obras Publicas accounts plus fundo de calcamento.</t>
        </r>
      </text>
    </comment>
    <comment ref="X49" authorId="0" shapeId="0">
      <text>
        <r>
          <rPr>
            <b/>
            <sz val="9"/>
            <color indexed="81"/>
            <rFont val="Tahoma"/>
            <family val="2"/>
          </rPr>
          <t>Author:</t>
        </r>
        <r>
          <rPr>
            <sz val="9"/>
            <color indexed="81"/>
            <rFont val="Tahoma"/>
            <family val="2"/>
          </rPr>
          <t xml:space="preserve">
This is Hospital de Isolamento</t>
        </r>
      </text>
    </comment>
    <comment ref="AM49" authorId="0" shapeId="0">
      <text>
        <r>
          <rPr>
            <b/>
            <sz val="8"/>
            <color indexed="81"/>
            <rFont val="Tahoma"/>
            <family val="2"/>
          </rPr>
          <t>Author:</t>
        </r>
        <r>
          <rPr>
            <sz val="8"/>
            <color indexed="81"/>
            <rFont val="Tahoma"/>
            <family val="2"/>
          </rPr>
          <t xml:space="preserve">
STD clinic</t>
        </r>
      </text>
    </comment>
    <comment ref="AN49" authorId="0" shapeId="0">
      <text>
        <r>
          <rPr>
            <b/>
            <sz val="8"/>
            <color indexed="81"/>
            <rFont val="Tahoma"/>
            <family val="2"/>
          </rPr>
          <t>Author:</t>
        </r>
        <r>
          <rPr>
            <sz val="8"/>
            <color indexed="81"/>
            <rFont val="Tahoma"/>
            <family val="2"/>
          </rPr>
          <t xml:space="preserve">
printed value of 112,155 doesn't conform to any combo of accounts related to hygiene and assistance.  I changed it to reflect the posto trachoma (STD clinic) plus subvention to Leprosario Regional</t>
        </r>
      </text>
    </comment>
    <comment ref="AM50" authorId="0" shapeId="0">
      <text>
        <r>
          <rPr>
            <b/>
            <sz val="8"/>
            <color indexed="81"/>
            <rFont val="Tahoma"/>
            <family val="2"/>
          </rPr>
          <t>Author:</t>
        </r>
        <r>
          <rPr>
            <sz val="8"/>
            <color indexed="81"/>
            <rFont val="Tahoma"/>
            <family val="2"/>
          </rPr>
          <t xml:space="preserve">
includes divida fundada, divida fluctuante, and emprestimos de calcamento.</t>
        </r>
      </text>
    </comment>
    <comment ref="AN50" authorId="0" shapeId="0">
      <text>
        <r>
          <rPr>
            <b/>
            <sz val="8"/>
            <color indexed="81"/>
            <rFont val="Tahoma"/>
            <family val="2"/>
          </rPr>
          <t>Author:</t>
        </r>
        <r>
          <rPr>
            <sz val="8"/>
            <color indexed="81"/>
            <rFont val="Tahoma"/>
            <family val="2"/>
          </rPr>
          <t xml:space="preserve">
Divida Fundada e Flutuante, Emprestimo de Calcamento, and Resgate de Letras</t>
        </r>
      </text>
    </comment>
    <comment ref="K56" authorId="0" shapeId="0">
      <text>
        <r>
          <rPr>
            <b/>
            <sz val="8"/>
            <color indexed="81"/>
            <rFont val="Tahoma"/>
            <family val="2"/>
          </rPr>
          <t>Author:</t>
        </r>
        <r>
          <rPr>
            <sz val="8"/>
            <color indexed="81"/>
            <rFont val="Tahoma"/>
            <family val="2"/>
          </rPr>
          <t xml:space="preserve">
as reported in a detailed balance sheet provided to me by Luciana</t>
        </r>
      </text>
    </comment>
    <comment ref="AN59" authorId="0" shapeId="0">
      <text>
        <r>
          <rPr>
            <b/>
            <sz val="8"/>
            <color indexed="81"/>
            <rFont val="Tahoma"/>
            <family val="2"/>
          </rPr>
          <t>Author:</t>
        </r>
        <r>
          <rPr>
            <sz val="8"/>
            <color indexed="81"/>
            <rFont val="Tahoma"/>
            <family val="2"/>
          </rPr>
          <t xml:space="preserve">
Evenutaes, broken out from a lump sum that had been in extraordinary but that I reassigned to Diversas</t>
        </r>
      </text>
    </comment>
    <comment ref="AM60" authorId="0" shapeId="0">
      <text>
        <r>
          <rPr>
            <b/>
            <sz val="8"/>
            <color indexed="81"/>
            <rFont val="Tahoma"/>
            <family val="2"/>
          </rPr>
          <t>Author:</t>
        </r>
        <r>
          <rPr>
            <sz val="8"/>
            <color indexed="81"/>
            <rFont val="Tahoma"/>
            <family val="2"/>
          </rPr>
          <t xml:space="preserve">
This was listed in the Anuario Estatistico as 1,393,148 milréis.  There were no entries for juros and amortizacao, or for personnel.  I disaggregated the numbers from the Rp archive balance sheets to make this year's results more useful.  Now it includes Ruas e Pracas, Jardins e Arborizacao, Auxilios e Subvencoes, Corpo de Bombeiros, Estradas de Rodagem, and Auxilios dist 2, drenagem de corregos, automoveis, and irrigacao de ruas.</t>
        </r>
      </text>
    </comment>
    <comment ref="AN60" authorId="0" shapeId="0">
      <text>
        <r>
          <rPr>
            <b/>
            <sz val="8"/>
            <color indexed="81"/>
            <rFont val="Tahoma"/>
            <family val="2"/>
          </rPr>
          <t>Author:</t>
        </r>
        <r>
          <rPr>
            <sz val="8"/>
            <color indexed="81"/>
            <rFont val="Tahoma"/>
            <family val="2"/>
          </rPr>
          <t xml:space="preserve">
Includes ruas e Pracas, Jardins e Arborizacao, Auxilios e Subvencoes, corpo de bombeiros, estradas de rodagem, garage, and escola profissional.</t>
        </r>
      </text>
    </comment>
    <comment ref="AN61" authorId="0" shapeId="0">
      <text>
        <r>
          <rPr>
            <b/>
            <sz val="8"/>
            <color indexed="81"/>
            <rFont val="Tahoma"/>
            <family val="2"/>
          </rPr>
          <t>Author:</t>
        </r>
        <r>
          <rPr>
            <sz val="8"/>
            <color indexed="81"/>
            <rFont val="Tahoma"/>
            <family val="2"/>
          </rPr>
          <t xml:space="preserve">
Exercicios Findos</t>
        </r>
      </text>
    </comment>
    <comment ref="AN63" authorId="0" shapeId="0">
      <text>
        <r>
          <rPr>
            <b/>
            <sz val="8"/>
            <color indexed="81"/>
            <rFont val="Tahoma"/>
            <family val="2"/>
          </rPr>
          <t>Author:</t>
        </r>
        <r>
          <rPr>
            <sz val="8"/>
            <color indexed="81"/>
            <rFont val="Tahoma"/>
            <family val="2"/>
          </rPr>
          <t xml:space="preserve">
Procuradoria Fiscal, removed from extraordinary (itself, moved to Diversas since extraordinaria is Eventuaes)</t>
        </r>
      </text>
    </comment>
    <comment ref="AM65" authorId="0" shapeId="0">
      <text>
        <r>
          <rPr>
            <b/>
            <sz val="8"/>
            <color indexed="81"/>
            <rFont val="Tahoma"/>
            <family val="2"/>
          </rPr>
          <t>Author:</t>
        </r>
        <r>
          <rPr>
            <sz val="8"/>
            <color indexed="81"/>
            <rFont val="Tahoma"/>
            <family val="2"/>
          </rPr>
          <t xml:space="preserve">
This includes all the extraordinary expenses of the detailed balance sheet, which were omitted from the AESP Anuario Estatistico in this year but included in the next.  </t>
        </r>
      </text>
    </comment>
  </commentList>
</comments>
</file>

<file path=xl/comments6.xml><?xml version="1.0" encoding="utf-8"?>
<comments xmlns="http://schemas.openxmlformats.org/spreadsheetml/2006/main">
  <authors>
    <author>Author</author>
  </authors>
  <commentList>
    <comment ref="R19" authorId="0" shapeId="0">
      <text>
        <r>
          <rPr>
            <b/>
            <sz val="9"/>
            <color indexed="81"/>
            <rFont val="Tahoma"/>
            <family val="2"/>
          </rPr>
          <t>Author:</t>
        </r>
        <r>
          <rPr>
            <sz val="9"/>
            <color indexed="81"/>
            <rFont val="Tahoma"/>
            <family val="2"/>
          </rPr>
          <t xml:space="preserve">
The value was missing.  The difference in math between the excel total and the printed total is very close to the annual value for cemeteries, so I believe the "error" is actually the cemetery revenue.</t>
        </r>
      </text>
    </comment>
    <comment ref="W44" authorId="0" shapeId="0">
      <text>
        <r>
          <rPr>
            <b/>
            <sz val="8"/>
            <color indexed="81"/>
            <rFont val="Tahoma"/>
            <family val="2"/>
          </rPr>
          <t>Author:</t>
        </r>
        <r>
          <rPr>
            <sz val="8"/>
            <color indexed="81"/>
            <rFont val="Tahoma"/>
            <family val="2"/>
          </rPr>
          <t xml:space="preserve">
Pessoal was listed as 2800 and expediente as 12430, but this doesn't make sense, so I assumed the two accounts were inverted.</t>
        </r>
      </text>
    </comment>
    <comment ref="Y44" authorId="0" shapeId="0">
      <text>
        <r>
          <rPr>
            <b/>
            <sz val="8"/>
            <color indexed="81"/>
            <rFont val="Tahoma"/>
            <family val="2"/>
          </rPr>
          <t>Author:</t>
        </r>
        <r>
          <rPr>
            <sz val="8"/>
            <color indexed="81"/>
            <rFont val="Tahoma"/>
            <family val="2"/>
          </rPr>
          <t xml:space="preserve">
Pessoal was listed as 4000 and expediente as 14362, but this doesn't make sense, so I assumed the two accounts were inverted.</t>
        </r>
      </text>
    </comment>
    <comment ref="Z44" authorId="0" shapeId="0">
      <text>
        <r>
          <rPr>
            <b/>
            <sz val="8"/>
            <color indexed="81"/>
            <rFont val="Tahoma"/>
            <family val="2"/>
          </rPr>
          <t>Author:</t>
        </r>
        <r>
          <rPr>
            <sz val="8"/>
            <color indexed="81"/>
            <rFont val="Tahoma"/>
            <family val="2"/>
          </rPr>
          <t xml:space="preserve">
includes official publications, according to footnote.</t>
        </r>
      </text>
    </comment>
    <comment ref="W45" authorId="0" shapeId="0">
      <text>
        <r>
          <rPr>
            <b/>
            <sz val="8"/>
            <color indexed="81"/>
            <rFont val="Tahoma"/>
            <family val="2"/>
          </rPr>
          <t>Author:</t>
        </r>
        <r>
          <rPr>
            <sz val="8"/>
            <color indexed="81"/>
            <rFont val="Tahoma"/>
            <family val="2"/>
          </rPr>
          <t xml:space="preserve">
Pessoal was listed as 2800 and expediente as 12430, but this doesn't make sense, so I assumed the two accounts were inverted.</t>
        </r>
      </text>
    </comment>
    <comment ref="Y45" authorId="0" shapeId="0">
      <text>
        <r>
          <rPr>
            <b/>
            <sz val="8"/>
            <color indexed="81"/>
            <rFont val="Tahoma"/>
            <family val="2"/>
          </rPr>
          <t>Author:</t>
        </r>
        <r>
          <rPr>
            <sz val="8"/>
            <color indexed="81"/>
            <rFont val="Tahoma"/>
            <family val="2"/>
          </rPr>
          <t xml:space="preserve">
Pessoal was listed as 4000 and expediente as 14362, but this doesn't make sense, so I assumed the two accounts were inverted.</t>
        </r>
      </text>
    </comment>
    <comment ref="Y49" authorId="0" shapeId="0">
      <text>
        <r>
          <rPr>
            <b/>
            <sz val="8"/>
            <color indexed="81"/>
            <rFont val="Tahoma"/>
            <family val="2"/>
          </rPr>
          <t>Author:</t>
        </r>
        <r>
          <rPr>
            <sz val="8"/>
            <color indexed="81"/>
            <rFont val="Tahoma"/>
            <family val="2"/>
          </rPr>
          <t xml:space="preserve">
hospital de isolamento</t>
        </r>
      </text>
    </comment>
    <comment ref="Y63" authorId="0" shapeId="0">
      <text>
        <r>
          <rPr>
            <b/>
            <sz val="8"/>
            <color indexed="81"/>
            <rFont val="Tahoma"/>
            <family val="2"/>
          </rPr>
          <t>Author:</t>
        </r>
        <r>
          <rPr>
            <sz val="8"/>
            <color indexed="81"/>
            <rFont val="Tahoma"/>
            <family val="2"/>
          </rPr>
          <t xml:space="preserve">
porcentagens e custas according to footnote.</t>
        </r>
      </text>
    </comment>
  </commentList>
</comments>
</file>

<file path=xl/comments7.xml><?xml version="1.0" encoding="utf-8"?>
<comments xmlns="http://schemas.openxmlformats.org/spreadsheetml/2006/main">
  <authors>
    <author>Author</author>
  </authors>
  <commentList>
    <comment ref="F14" authorId="0" shapeId="0">
      <text>
        <r>
          <rPr>
            <b/>
            <sz val="8"/>
            <color indexed="81"/>
            <rFont val="Tahoma"/>
            <family val="2"/>
          </rPr>
          <t>Author:</t>
        </r>
        <r>
          <rPr>
            <sz val="8"/>
            <color indexed="81"/>
            <rFont val="Tahoma"/>
            <family val="2"/>
          </rPr>
          <t xml:space="preserve">
There is a note in the table saying that the tax on sugar is included here with the tax on coffee.</t>
        </r>
      </text>
    </comment>
    <comment ref="Q19" authorId="0" shapeId="0">
      <text>
        <r>
          <rPr>
            <b/>
            <sz val="9"/>
            <color indexed="81"/>
            <rFont val="Tahoma"/>
            <family val="2"/>
          </rPr>
          <t>Author:</t>
        </r>
        <r>
          <rPr>
            <sz val="9"/>
            <color indexed="81"/>
            <rFont val="Tahoma"/>
            <family val="2"/>
          </rPr>
          <t xml:space="preserve">
The value was missing.  The difference in math between the excel total and the printed total is very close to the annual value for cemeteries, so I believe the "error" is actually the cemetery revenue.</t>
        </r>
      </text>
    </comment>
    <comment ref="R19" authorId="0" shapeId="0">
      <text>
        <r>
          <rPr>
            <b/>
            <sz val="9"/>
            <color indexed="81"/>
            <rFont val="Tahoma"/>
            <family val="2"/>
          </rPr>
          <t>Author:</t>
        </r>
        <r>
          <rPr>
            <sz val="9"/>
            <color indexed="81"/>
            <rFont val="Tahoma"/>
            <family val="2"/>
          </rPr>
          <t xml:space="preserve">
The value was missing.  The difference in math between the excel total and the printed total is very close to the annual value for cemeteries, so I believe the "error" is actually the cemetery revenue.</t>
        </r>
      </text>
    </comment>
    <comment ref="Y49" authorId="0" shapeId="0">
      <text>
        <r>
          <rPr>
            <b/>
            <sz val="8"/>
            <color indexed="81"/>
            <rFont val="Tahoma"/>
            <family val="2"/>
          </rPr>
          <t>Author:</t>
        </r>
        <r>
          <rPr>
            <sz val="8"/>
            <color indexed="81"/>
            <rFont val="Tahoma"/>
            <family val="2"/>
          </rPr>
          <t xml:space="preserve">
includes limpeza publica, according to footnote on the page</t>
        </r>
      </text>
    </comment>
    <comment ref="W56" authorId="0" shapeId="0">
      <text>
        <r>
          <rPr>
            <b/>
            <sz val="8"/>
            <color indexed="81"/>
            <rFont val="Tahoma"/>
            <family val="2"/>
          </rPr>
          <t>Author:</t>
        </r>
        <r>
          <rPr>
            <sz val="8"/>
            <color indexed="81"/>
            <rFont val="Tahoma"/>
            <family val="2"/>
          </rPr>
          <t xml:space="preserve">
includes exgottos</t>
        </r>
      </text>
    </comment>
    <comment ref="X56" authorId="0" shapeId="0">
      <text>
        <r>
          <rPr>
            <b/>
            <sz val="8"/>
            <color indexed="81"/>
            <rFont val="Tahoma"/>
            <family val="2"/>
          </rPr>
          <t>Author:</t>
        </r>
        <r>
          <rPr>
            <sz val="8"/>
            <color indexed="81"/>
            <rFont val="Tahoma"/>
            <family val="2"/>
          </rPr>
          <t xml:space="preserve">
includes exgottos</t>
        </r>
      </text>
    </comment>
    <comment ref="Y56" authorId="0" shapeId="0">
      <text>
        <r>
          <rPr>
            <b/>
            <sz val="8"/>
            <color indexed="81"/>
            <rFont val="Tahoma"/>
            <family val="2"/>
          </rPr>
          <t>Author:</t>
        </r>
        <r>
          <rPr>
            <sz val="8"/>
            <color indexed="81"/>
            <rFont val="Tahoma"/>
            <family val="2"/>
          </rPr>
          <t xml:space="preserve">
includes exgottos</t>
        </r>
      </text>
    </comment>
    <comment ref="Z56" authorId="0" shapeId="0">
      <text>
        <r>
          <rPr>
            <b/>
            <sz val="8"/>
            <color indexed="81"/>
            <rFont val="Tahoma"/>
            <family val="2"/>
          </rPr>
          <t>Author:</t>
        </r>
        <r>
          <rPr>
            <sz val="8"/>
            <color indexed="81"/>
            <rFont val="Tahoma"/>
            <family val="2"/>
          </rPr>
          <t xml:space="preserve">
includes water, according to footnote.  Listed under esgotos, but I moved it for consistency</t>
        </r>
      </text>
    </comment>
  </commentList>
</comments>
</file>

<file path=xl/comments8.xml><?xml version="1.0" encoding="utf-8"?>
<comments xmlns="http://schemas.openxmlformats.org/spreadsheetml/2006/main">
  <authors>
    <author>Author</author>
  </authors>
  <commentList>
    <comment ref="V9" authorId="0" shapeId="0">
      <text>
        <r>
          <rPr>
            <b/>
            <sz val="9"/>
            <color indexed="81"/>
            <rFont val="Tahoma"/>
            <family val="2"/>
          </rPr>
          <t>Author:</t>
        </r>
        <r>
          <rPr>
            <sz val="9"/>
            <color indexed="81"/>
            <rFont val="Tahoma"/>
            <family val="2"/>
          </rPr>
          <t xml:space="preserve">
I removed 400,000 from this number to make the figures balance.  There was a typo somewhere; this was the easiest place to correct it.  I can recheck these figures another time.  Dec 9 2013.</t>
        </r>
      </text>
    </comment>
    <comment ref="Q17" authorId="0" shapeId="0">
      <text>
        <r>
          <rPr>
            <b/>
            <sz val="9"/>
            <color indexed="81"/>
            <rFont val="Tahoma"/>
            <family val="2"/>
          </rPr>
          <t>Author:</t>
        </r>
        <r>
          <rPr>
            <sz val="9"/>
            <color indexed="81"/>
            <rFont val="Tahoma"/>
            <family val="2"/>
          </rPr>
          <t xml:space="preserve">
This is the difference between sum total and printed total.  It could either be esgotos or cemetery.  Both are missing values in the anuario estatistico</t>
        </r>
      </text>
    </comment>
    <comment ref="Q19" authorId="0" shapeId="0">
      <text>
        <r>
          <rPr>
            <b/>
            <sz val="9"/>
            <color indexed="81"/>
            <rFont val="Tahoma"/>
            <family val="2"/>
          </rPr>
          <t>Author:</t>
        </r>
        <r>
          <rPr>
            <sz val="9"/>
            <color indexed="81"/>
            <rFont val="Tahoma"/>
            <family val="2"/>
          </rPr>
          <t xml:space="preserve">
This is the difference between sum total and printed total.  It could either be esgotos or cemetery.  Both are missing values in the anuario estatistico</t>
        </r>
      </text>
    </comment>
    <comment ref="R19" authorId="0" shapeId="0">
      <text>
        <r>
          <rPr>
            <b/>
            <sz val="9"/>
            <color indexed="81"/>
            <rFont val="Tahoma"/>
            <family val="2"/>
          </rPr>
          <t>Author:</t>
        </r>
        <r>
          <rPr>
            <sz val="9"/>
            <color indexed="81"/>
            <rFont val="Tahoma"/>
            <family val="2"/>
          </rPr>
          <t xml:space="preserve">
the sum total was short of the published total by this amt, which is probably cemetery.</t>
        </r>
      </text>
    </comment>
    <comment ref="AL34" authorId="0" shapeId="0">
      <text>
        <r>
          <rPr>
            <b/>
            <sz val="8"/>
            <color indexed="81"/>
            <rFont val="Tahoma"/>
            <family val="2"/>
          </rPr>
          <t>Author:</t>
        </r>
        <r>
          <rPr>
            <sz val="8"/>
            <color indexed="81"/>
            <rFont val="Tahoma"/>
            <family val="2"/>
          </rPr>
          <t xml:space="preserve">
I double checked all entries.  This must be a typo.  There is a difference of 8,899,026 between the sum and the printed total (97,577,209).  Clearly a typo, creating problems in the spreadsheet, so deleting the "printed total" entry.</t>
        </r>
      </text>
    </comment>
    <comment ref="H60" authorId="0" shapeId="0">
      <text>
        <r>
          <rPr>
            <b/>
            <sz val="8"/>
            <color indexed="81"/>
            <rFont val="Tahoma"/>
            <family val="2"/>
          </rPr>
          <t>Author:</t>
        </r>
        <r>
          <rPr>
            <sz val="8"/>
            <color indexed="81"/>
            <rFont val="Tahoma"/>
            <family val="2"/>
          </rPr>
          <t xml:space="preserve">
The printed amt in the AE is 1774469, but the total sum was over by close to 45000, so I subtracted it from "Diversas".</t>
        </r>
      </text>
    </comment>
    <comment ref="AN60" authorId="0" shapeId="0">
      <text>
        <r>
          <rPr>
            <b/>
            <sz val="8"/>
            <color indexed="81"/>
            <rFont val="Tahoma"/>
            <family val="2"/>
          </rPr>
          <t>Author:</t>
        </r>
        <r>
          <rPr>
            <sz val="8"/>
            <color indexed="81"/>
            <rFont val="Tahoma"/>
            <family val="2"/>
          </rPr>
          <t xml:space="preserve">
printed as 117,376,833.  I am taking away the first "1" (1,000,000)  because it is entirely out of line with all prior years and because the arithmetic total and the print total are off by 100,584,925.  This reduces the difference to 584,925.  I believe the additional 100,000,000 in this is a typo.</t>
        </r>
      </text>
    </comment>
    <comment ref="AH67" authorId="0" shapeId="0">
      <text>
        <r>
          <rPr>
            <b/>
            <sz val="8"/>
            <color indexed="81"/>
            <rFont val="Tahoma"/>
            <family val="2"/>
          </rPr>
          <t>Author:</t>
        </r>
        <r>
          <rPr>
            <sz val="8"/>
            <color indexed="81"/>
            <rFont val="Tahoma"/>
            <family val="2"/>
          </rPr>
          <t xml:space="preserve">
triple checked</t>
        </r>
      </text>
    </comment>
    <comment ref="AK67" authorId="0" shapeId="0">
      <text>
        <r>
          <rPr>
            <b/>
            <sz val="8"/>
            <color indexed="81"/>
            <rFont val="Tahoma"/>
            <family val="2"/>
          </rPr>
          <t>Author:</t>
        </r>
        <r>
          <rPr>
            <sz val="8"/>
            <color indexed="81"/>
            <rFont val="Tahoma"/>
            <family val="2"/>
          </rPr>
          <t xml:space="preserve">
triple checked</t>
        </r>
      </text>
    </comment>
    <comment ref="AL67" authorId="0" shapeId="0">
      <text>
        <r>
          <rPr>
            <b/>
            <sz val="8"/>
            <color indexed="81"/>
            <rFont val="Tahoma"/>
            <family val="2"/>
          </rPr>
          <t>Author:</t>
        </r>
        <r>
          <rPr>
            <sz val="8"/>
            <color indexed="81"/>
            <rFont val="Tahoma"/>
            <family val="2"/>
          </rPr>
          <t xml:space="preserve">
triple checked</t>
        </r>
      </text>
    </comment>
  </commentList>
</comments>
</file>

<file path=xl/sharedStrings.xml><?xml version="1.0" encoding="utf-8"?>
<sst xmlns="http://schemas.openxmlformats.org/spreadsheetml/2006/main" count="1220" uniqueCount="74">
  <si>
    <t>Amparo</t>
  </si>
  <si>
    <t>Fiscal Year</t>
  </si>
  <si>
    <t>Receita</t>
  </si>
  <si>
    <t>(000 reis)</t>
  </si>
  <si>
    <t>Saldo</t>
  </si>
  <si>
    <t>Imposto Predial</t>
  </si>
  <si>
    <t>Alinhamento</t>
  </si>
  <si>
    <t>Esgotos</t>
  </si>
  <si>
    <t>Matadouro</t>
  </si>
  <si>
    <t>Mercado</t>
  </si>
  <si>
    <t>Matadouro e mercado</t>
  </si>
  <si>
    <t>Total</t>
  </si>
  <si>
    <t>Printed total if different</t>
  </si>
  <si>
    <t>Difference</t>
  </si>
  <si>
    <t>Despeza</t>
  </si>
  <si>
    <t>Deficit</t>
  </si>
  <si>
    <t>Pessoal</t>
  </si>
  <si>
    <t>Diversas</t>
  </si>
  <si>
    <t>average</t>
  </si>
  <si>
    <t>1894-1914</t>
  </si>
  <si>
    <t>1894-1928</t>
  </si>
  <si>
    <t>n=19</t>
  </si>
  <si>
    <t>n=28</t>
  </si>
  <si>
    <t>Araraquara</t>
  </si>
  <si>
    <t>n=15</t>
  </si>
  <si>
    <t>n=21</t>
  </si>
  <si>
    <t>Campinas</t>
  </si>
  <si>
    <t>Imposto Café</t>
  </si>
  <si>
    <t>Franca</t>
  </si>
  <si>
    <t>Rio Claro</t>
  </si>
  <si>
    <t>n=25</t>
  </si>
  <si>
    <t>n=16</t>
  </si>
  <si>
    <t>n=27</t>
  </si>
  <si>
    <t>n=20</t>
  </si>
  <si>
    <t>n=34</t>
  </si>
  <si>
    <t>Average</t>
  </si>
  <si>
    <t>State of Sao Paulo (total for all municipalities that submitted data)</t>
  </si>
  <si>
    <r>
      <t>Archive: Arquivo P</t>
    </r>
    <r>
      <rPr>
        <sz val="11"/>
        <color theme="1"/>
        <rFont val="Calibri"/>
        <family val="2"/>
      </rPr>
      <t>ú</t>
    </r>
    <r>
      <rPr>
        <sz val="11"/>
        <color theme="1"/>
        <rFont val="Calibri"/>
        <family val="2"/>
        <scheme val="minor"/>
      </rPr>
      <t>blico do Estado de S</t>
    </r>
    <r>
      <rPr>
        <sz val="11"/>
        <color theme="1"/>
        <rFont val="Calibri"/>
        <family val="2"/>
      </rPr>
      <t>ã</t>
    </r>
    <r>
      <rPr>
        <sz val="11"/>
        <color theme="1"/>
        <rFont val="Calibri"/>
        <family val="2"/>
        <scheme val="minor"/>
      </rPr>
      <t>o Paulo</t>
    </r>
  </si>
  <si>
    <t>Indústria e Profissão</t>
  </si>
  <si>
    <r>
      <t>Outros g</t>
    </r>
    <r>
      <rPr>
        <sz val="11"/>
        <color theme="1"/>
        <rFont val="Calibri"/>
        <family val="2"/>
      </rPr>
      <t>ê</t>
    </r>
    <r>
      <rPr>
        <sz val="11"/>
        <color theme="1"/>
        <rFont val="Calibri"/>
        <family val="2"/>
        <scheme val="minor"/>
      </rPr>
      <t>neros sa</t>
    </r>
    <r>
      <rPr>
        <sz val="11"/>
        <color theme="1"/>
        <rFont val="Calibri"/>
        <family val="2"/>
      </rPr>
      <t>í</t>
    </r>
    <r>
      <rPr>
        <sz val="11"/>
        <color theme="1"/>
        <rFont val="Calibri"/>
        <family val="2"/>
        <scheme val="minor"/>
      </rPr>
      <t>dos do munic</t>
    </r>
    <r>
      <rPr>
        <sz val="11"/>
        <color theme="1"/>
        <rFont val="Calibri"/>
        <family val="2"/>
      </rPr>
      <t>í</t>
    </r>
    <r>
      <rPr>
        <sz val="11"/>
        <color theme="1"/>
        <rFont val="Calibri"/>
        <family val="2"/>
        <scheme val="minor"/>
      </rPr>
      <t>pio</t>
    </r>
  </si>
  <si>
    <r>
      <rPr>
        <sz val="11"/>
        <color theme="1"/>
        <rFont val="Calibri"/>
        <family val="2"/>
      </rPr>
      <t>Á</t>
    </r>
    <r>
      <rPr>
        <sz val="11"/>
        <color theme="1"/>
        <rFont val="Calibri"/>
        <family val="2"/>
        <scheme val="minor"/>
      </rPr>
      <t>guas</t>
    </r>
  </si>
  <si>
    <t>Águas e esgotos</t>
  </si>
  <si>
    <r>
      <t>Cemit</t>
    </r>
    <r>
      <rPr>
        <sz val="11"/>
        <color theme="1"/>
        <rFont val="Calibri"/>
        <family val="2"/>
      </rPr>
      <t>é</t>
    </r>
    <r>
      <rPr>
        <sz val="11"/>
        <color theme="1"/>
        <rFont val="Calibri"/>
        <family val="2"/>
        <scheme val="minor"/>
      </rPr>
      <t>rio</t>
    </r>
  </si>
  <si>
    <r>
      <t>Illumina</t>
    </r>
    <r>
      <rPr>
        <sz val="11"/>
        <rFont val="Calibri"/>
        <family val="2"/>
      </rPr>
      <t>çã</t>
    </r>
    <r>
      <rPr>
        <sz val="11"/>
        <rFont val="Calibri"/>
        <family val="2"/>
        <scheme val="minor"/>
      </rPr>
      <t>o</t>
    </r>
  </si>
  <si>
    <t>Afeirição</t>
  </si>
  <si>
    <r>
      <t>Aux</t>
    </r>
    <r>
      <rPr>
        <sz val="11"/>
        <color theme="1"/>
        <rFont val="Calibri"/>
        <family val="2"/>
      </rPr>
      <t>í</t>
    </r>
    <r>
      <rPr>
        <sz val="11"/>
        <color theme="1"/>
        <rFont val="Calibri"/>
        <family val="2"/>
        <scheme val="minor"/>
      </rPr>
      <t>lio do Governo</t>
    </r>
  </si>
  <si>
    <r>
      <t>Cobran</t>
    </r>
    <r>
      <rPr>
        <sz val="11"/>
        <color theme="1"/>
        <rFont val="Calibri"/>
        <family val="2"/>
      </rPr>
      <t>ç</t>
    </r>
    <r>
      <rPr>
        <sz val="11"/>
        <color theme="1"/>
        <rFont val="Calibri"/>
        <family val="2"/>
        <scheme val="minor"/>
      </rPr>
      <t>a da d</t>
    </r>
    <r>
      <rPr>
        <sz val="11"/>
        <color theme="1"/>
        <rFont val="Calibri"/>
        <family val="2"/>
      </rPr>
      <t>í</t>
    </r>
    <r>
      <rPr>
        <sz val="11"/>
        <color theme="1"/>
        <rFont val="Calibri"/>
        <family val="2"/>
        <scheme val="minor"/>
      </rPr>
      <t>vida ativa</t>
    </r>
  </si>
  <si>
    <r>
      <t>Expediente e Publica</t>
    </r>
    <r>
      <rPr>
        <sz val="11"/>
        <color theme="1"/>
        <rFont val="Calibri"/>
        <family val="2"/>
      </rPr>
      <t>çõ</t>
    </r>
    <r>
      <rPr>
        <sz val="11"/>
        <color theme="1"/>
        <rFont val="Calibri"/>
        <family val="2"/>
        <scheme val="minor"/>
      </rPr>
      <t>es</t>
    </r>
  </si>
  <si>
    <r>
      <t>Obras P</t>
    </r>
    <r>
      <rPr>
        <sz val="11"/>
        <color theme="1"/>
        <rFont val="Calibri"/>
        <family val="2"/>
      </rPr>
      <t>ú</t>
    </r>
    <r>
      <rPr>
        <sz val="11"/>
        <color theme="1"/>
        <rFont val="Calibri"/>
        <family val="2"/>
        <scheme val="minor"/>
      </rPr>
      <t>blicas</t>
    </r>
  </si>
  <si>
    <t>Limpeza Pública</t>
  </si>
  <si>
    <t>Festas Públicas</t>
  </si>
  <si>
    <t>Desapropriações</t>
  </si>
  <si>
    <t>Illuminação Pública</t>
  </si>
  <si>
    <t>Juros e Amortização</t>
  </si>
  <si>
    <r>
      <t>Hygiene e Assist</t>
    </r>
    <r>
      <rPr>
        <sz val="11"/>
        <color theme="1"/>
        <rFont val="Calibri"/>
        <family val="2"/>
      </rPr>
      <t>ê</t>
    </r>
    <r>
      <rPr>
        <sz val="11"/>
        <color theme="1"/>
        <rFont val="Calibri"/>
        <family val="2"/>
        <scheme val="minor"/>
      </rPr>
      <t>ncia</t>
    </r>
  </si>
  <si>
    <t>Instrução Pública</t>
  </si>
  <si>
    <r>
      <t>Cemit</t>
    </r>
    <r>
      <rPr>
        <sz val="11"/>
        <color theme="1"/>
        <rFont val="Calibri"/>
        <family val="2"/>
      </rPr>
      <t>é</t>
    </r>
    <r>
      <rPr>
        <sz val="11"/>
        <color theme="1"/>
        <rFont val="Calibri"/>
        <family val="2"/>
        <scheme val="minor"/>
      </rPr>
      <t>rios</t>
    </r>
  </si>
  <si>
    <r>
      <t>Extraordin</t>
    </r>
    <r>
      <rPr>
        <sz val="11"/>
        <color theme="1"/>
        <rFont val="Calibri"/>
        <family val="2"/>
      </rPr>
      <t>á</t>
    </r>
    <r>
      <rPr>
        <sz val="11"/>
        <color theme="1"/>
        <rFont val="Calibri"/>
        <family val="2"/>
        <scheme val="minor"/>
      </rPr>
      <t>ria</t>
    </r>
  </si>
  <si>
    <r>
      <t>D</t>
    </r>
    <r>
      <rPr>
        <sz val="11"/>
        <color theme="1"/>
        <rFont val="Calibri"/>
        <family val="2"/>
      </rPr>
      <t>í</t>
    </r>
    <r>
      <rPr>
        <sz val="11"/>
        <color theme="1"/>
        <rFont val="Calibri"/>
        <family val="2"/>
        <scheme val="minor"/>
      </rPr>
      <t>vida Passiva</t>
    </r>
  </si>
  <si>
    <r>
      <t>Dep</t>
    </r>
    <r>
      <rPr>
        <sz val="11"/>
        <color theme="1"/>
        <rFont val="Calibri"/>
        <family val="2"/>
      </rPr>
      <t>ó</t>
    </r>
    <r>
      <rPr>
        <sz val="11"/>
        <color theme="1"/>
        <rFont val="Calibri"/>
        <family val="2"/>
        <scheme val="minor"/>
      </rPr>
      <t>sitos levantados</t>
    </r>
  </si>
  <si>
    <t>Despesas Judiciais</t>
  </si>
  <si>
    <r>
      <t>Empr</t>
    </r>
    <r>
      <rPr>
        <sz val="11"/>
        <color theme="1"/>
        <rFont val="Calibri"/>
        <family val="2"/>
      </rPr>
      <t>é</t>
    </r>
    <r>
      <rPr>
        <sz val="11"/>
        <color theme="1"/>
        <rFont val="Calibri"/>
        <family val="2"/>
        <scheme val="minor"/>
      </rPr>
      <t>stimos</t>
    </r>
  </si>
  <si>
    <t>Rendas diversas</t>
  </si>
  <si>
    <r>
      <t>Dep</t>
    </r>
    <r>
      <rPr>
        <sz val="11"/>
        <color theme="1"/>
        <rFont val="Calibri"/>
        <family val="2"/>
      </rPr>
      <t>ó</t>
    </r>
    <r>
      <rPr>
        <sz val="11"/>
        <color theme="1"/>
        <rFont val="Calibri"/>
        <family val="2"/>
        <scheme val="minor"/>
      </rPr>
      <t>sitos</t>
    </r>
  </si>
  <si>
    <r>
      <t>Source:  Anu</t>
    </r>
    <r>
      <rPr>
        <sz val="11"/>
        <color theme="1"/>
        <rFont val="Calibri"/>
        <family val="2"/>
      </rPr>
      <t>á</t>
    </r>
    <r>
      <rPr>
        <sz val="11"/>
        <color theme="1"/>
        <rFont val="Calibri"/>
        <family val="2"/>
        <scheme val="minor"/>
      </rPr>
      <t>rios Estat</t>
    </r>
    <r>
      <rPr>
        <sz val="11"/>
        <color theme="1"/>
        <rFont val="Calibri"/>
        <family val="2"/>
      </rPr>
      <t>í</t>
    </r>
    <r>
      <rPr>
        <sz val="11"/>
        <color theme="1"/>
        <rFont val="Calibri"/>
        <family val="2"/>
        <scheme val="minor"/>
      </rPr>
      <t>sticos do Estado de S</t>
    </r>
    <r>
      <rPr>
        <sz val="11"/>
        <color theme="1"/>
        <rFont val="Calibri"/>
        <family val="2"/>
      </rPr>
      <t>ã</t>
    </r>
    <r>
      <rPr>
        <sz val="11"/>
        <color theme="1"/>
        <rFont val="Calibri"/>
        <family val="2"/>
        <scheme val="minor"/>
      </rPr>
      <t>o Paulo, 1894-1928. Finan</t>
    </r>
    <r>
      <rPr>
        <sz val="11"/>
        <color theme="1"/>
        <rFont val="Calibri"/>
        <family val="2"/>
      </rPr>
      <t>ç</t>
    </r>
    <r>
      <rPr>
        <sz val="11"/>
        <color theme="1"/>
        <rFont val="Calibri"/>
        <family val="2"/>
        <scheme val="minor"/>
      </rPr>
      <t>as Municipaes</t>
    </r>
  </si>
  <si>
    <r>
      <t>S</t>
    </r>
    <r>
      <rPr>
        <b/>
        <sz val="10"/>
        <rFont val="Calibri"/>
        <family val="2"/>
      </rPr>
      <t>ã</t>
    </r>
    <r>
      <rPr>
        <b/>
        <sz val="10"/>
        <rFont val="Arial"/>
        <family val="2"/>
      </rPr>
      <t>o Carlos</t>
    </r>
  </si>
  <si>
    <r>
      <t>Ribeir</t>
    </r>
    <r>
      <rPr>
        <b/>
        <sz val="10"/>
        <rFont val="Calibri"/>
        <family val="2"/>
      </rPr>
      <t>ã</t>
    </r>
    <r>
      <rPr>
        <b/>
        <sz val="10"/>
        <rFont val="Arial"/>
        <family val="2"/>
      </rPr>
      <t>o Preto</t>
    </r>
  </si>
  <si>
    <r>
      <t>All figures are in nominal milr</t>
    </r>
    <r>
      <rPr>
        <sz val="11"/>
        <color theme="1"/>
        <rFont val="Calibri"/>
        <family val="2"/>
      </rPr>
      <t>é</t>
    </r>
    <r>
      <rPr>
        <sz val="11"/>
        <color theme="1"/>
        <rFont val="Calibri"/>
        <family val="2"/>
        <scheme val="minor"/>
      </rPr>
      <t>is</t>
    </r>
  </si>
  <si>
    <t>n=18</t>
  </si>
  <si>
    <t>n=23</t>
  </si>
  <si>
    <t>All figures are in nominal milréis, the unit of currency in the period.  Note that this is a change from the Empire data in the companion Excel, where I recorded figures in nominal reis.</t>
  </si>
  <si>
    <r>
      <t xml:space="preserve">The general citation for this collection is:  São Paulo. </t>
    </r>
    <r>
      <rPr>
        <i/>
        <sz val="14"/>
        <color theme="1"/>
        <rFont val="Times New Roman"/>
        <family val="1"/>
      </rPr>
      <t>Anuários estatísticos</t>
    </r>
    <r>
      <rPr>
        <sz val="14"/>
        <color theme="1"/>
        <rFont val="Times New Roman"/>
        <family val="1"/>
      </rPr>
      <t>, 1894–1928</t>
    </r>
  </si>
  <si>
    <r>
      <t>There are lapses in the Anu</t>
    </r>
    <r>
      <rPr>
        <sz val="14"/>
        <color theme="1"/>
        <rFont val="Calibri"/>
        <family val="2"/>
      </rPr>
      <t>á</t>
    </r>
    <r>
      <rPr>
        <sz val="14"/>
        <color theme="1"/>
        <rFont val="Times New Roman"/>
        <family val="1"/>
      </rPr>
      <t>rio Estat</t>
    </r>
    <r>
      <rPr>
        <sz val="14"/>
        <color theme="1"/>
        <rFont val="Calibri"/>
        <family val="2"/>
      </rPr>
      <t>í</t>
    </r>
    <r>
      <rPr>
        <sz val="14"/>
        <color theme="1"/>
        <rFont val="Times New Roman"/>
        <family val="1"/>
      </rPr>
      <t>stico collection, which began in 1894, was not published in 1921, and ended in 1928.  The seven case study municipalities furnished only summary totals in some years, and provided no information to the state in other years.  This was  often the case: not all municipalities reported their financial results in all years. Therefore, the tab "State of S</t>
    </r>
    <r>
      <rPr>
        <sz val="14"/>
        <color theme="1"/>
        <rFont val="Calibri"/>
        <family val="2"/>
      </rPr>
      <t>ã</t>
    </r>
    <r>
      <rPr>
        <sz val="14"/>
        <color theme="1"/>
        <rFont val="Times New Roman"/>
        <family val="1"/>
      </rPr>
      <t xml:space="preserve">o Paulo" represents the sum of all municipalities </t>
    </r>
    <r>
      <rPr>
        <u/>
        <sz val="14"/>
        <color theme="1"/>
        <rFont val="Times New Roman"/>
        <family val="1"/>
      </rPr>
      <t>that submitted reports</t>
    </r>
    <r>
      <rPr>
        <sz val="14"/>
        <color theme="1"/>
        <rFont val="Times New Roman"/>
        <family val="1"/>
      </rPr>
      <t xml:space="preserve"> to the state statistical office in a given year. Therefore, the São Paulo state numbers should not be interpreted as an absolute and factual representation of the collective revenues and expenditures of São Paulo’s municipalities.</t>
    </r>
  </si>
  <si>
    <r>
      <t>The data in the sheets are transcribed from printed statistical yearbooks held in the S</t>
    </r>
    <r>
      <rPr>
        <sz val="14"/>
        <color theme="1"/>
        <rFont val="Calibri"/>
        <family val="2"/>
      </rPr>
      <t>ã</t>
    </r>
    <r>
      <rPr>
        <sz val="14"/>
        <color theme="1"/>
        <rFont val="Times New Roman"/>
        <family val="1"/>
      </rPr>
      <t xml:space="preserve">o Paulo State Archive. I consulted these in bound volume format in the archive.  Some are available in digitized form from the São Paulo archive web site, http://www.arquivoestado.sp.gov.br/site/acervo/repositorio_digital/anuarios_estatisticos.  Others are available from memoria.org.br.  As of May 2018, there is no complete set available in digital format.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</si>
</sst>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b/>
      <sz val="11"/>
      <color theme="1"/>
      <name val="Calibri"/>
      <family val="2"/>
      <scheme val="minor"/>
    </font>
    <font>
      <b/>
      <sz val="10"/>
      <name val="Arial"/>
      <family val="2"/>
    </font>
    <font>
      <sz val="10"/>
      <name val="Arial"/>
      <family val="2"/>
    </font>
    <font>
      <b/>
      <sz val="8"/>
      <color indexed="81"/>
      <name val="Tahoma"/>
      <family val="2"/>
    </font>
    <font>
      <sz val="8"/>
      <color indexed="81"/>
      <name val="Tahoma"/>
      <family val="2"/>
    </font>
    <font>
      <b/>
      <sz val="9"/>
      <color indexed="81"/>
      <name val="Tahoma"/>
      <family val="2"/>
    </font>
    <font>
      <sz val="9"/>
      <color indexed="81"/>
      <name val="Tahoma"/>
      <family val="2"/>
    </font>
    <font>
      <sz val="11"/>
      <color theme="1"/>
      <name val="Calibri"/>
      <family val="2"/>
    </font>
    <font>
      <sz val="11"/>
      <name val="Calibri"/>
      <family val="2"/>
      <scheme val="minor"/>
    </font>
    <font>
      <sz val="11"/>
      <name val="Calibri"/>
      <family val="2"/>
    </font>
    <font>
      <b/>
      <sz val="10"/>
      <name val="Calibri"/>
      <family val="2"/>
    </font>
    <font>
      <sz val="14"/>
      <color theme="1"/>
      <name val="Times New Roman"/>
      <family val="1"/>
    </font>
    <font>
      <i/>
      <sz val="14"/>
      <color theme="1"/>
      <name val="Times New Roman"/>
      <family val="1"/>
    </font>
    <font>
      <sz val="14"/>
      <color theme="1"/>
      <name val="Calibri"/>
      <family val="2"/>
    </font>
    <font>
      <u/>
      <sz val="14"/>
      <color theme="1"/>
      <name val="Times New Roman"/>
      <family val="1"/>
    </font>
  </fonts>
  <fills count="2">
    <fill>
      <patternFill patternType="none"/>
    </fill>
    <fill>
      <patternFill patternType="gray125"/>
    </fill>
  </fills>
  <borders count="1">
    <border>
      <left/>
      <right/>
      <top/>
      <bottom/>
      <diagonal/>
    </border>
  </borders>
  <cellStyleXfs count="1">
    <xf numFmtId="0" fontId="0" fillId="0" borderId="0"/>
  </cellStyleXfs>
  <cellXfs count="25">
    <xf numFmtId="0" fontId="0" fillId="0" borderId="0" xfId="0"/>
    <xf numFmtId="3" fontId="2" fillId="0" borderId="0" xfId="0" applyNumberFormat="1" applyFont="1" applyAlignment="1">
      <alignment horizontal="center"/>
    </xf>
    <xf numFmtId="3" fontId="0" fillId="0" borderId="0" xfId="0" applyNumberFormat="1" applyAlignment="1">
      <alignment horizontal="center"/>
    </xf>
    <xf numFmtId="3" fontId="0" fillId="0" borderId="0" xfId="0" applyNumberFormat="1" applyAlignment="1">
      <alignment horizontal="left"/>
    </xf>
    <xf numFmtId="0" fontId="2" fillId="0" borderId="0" xfId="0" applyNumberFormat="1" applyFont="1" applyAlignment="1">
      <alignment horizontal="center"/>
    </xf>
    <xf numFmtId="3" fontId="0" fillId="0" borderId="0" xfId="0" applyNumberFormat="1"/>
    <xf numFmtId="3" fontId="2" fillId="0" borderId="0" xfId="0" applyNumberFormat="1" applyFont="1"/>
    <xf numFmtId="3" fontId="3" fillId="0" borderId="0" xfId="0" applyNumberFormat="1" applyFont="1"/>
    <xf numFmtId="9" fontId="0" fillId="0" borderId="0" xfId="0" applyNumberFormat="1"/>
    <xf numFmtId="3" fontId="2" fillId="0" borderId="0" xfId="0" applyNumberFormat="1" applyFont="1" applyFill="1" applyAlignment="1">
      <alignment horizontal="center"/>
    </xf>
    <xf numFmtId="3" fontId="0" fillId="0" borderId="0" xfId="0" applyNumberFormat="1" applyFill="1" applyAlignment="1">
      <alignment horizontal="center"/>
    </xf>
    <xf numFmtId="0" fontId="2" fillId="0" borderId="0" xfId="0" applyNumberFormat="1" applyFont="1" applyFill="1" applyAlignment="1">
      <alignment horizontal="center"/>
    </xf>
    <xf numFmtId="3" fontId="0" fillId="0" borderId="0" xfId="0" applyNumberFormat="1" applyFill="1"/>
    <xf numFmtId="3" fontId="3" fillId="0" borderId="0" xfId="0" applyNumberFormat="1" applyFont="1" applyFill="1"/>
    <xf numFmtId="9" fontId="0" fillId="0" borderId="0" xfId="0" applyNumberFormat="1" applyFill="1"/>
    <xf numFmtId="3" fontId="0" fillId="0" borderId="0" xfId="0" applyNumberFormat="1" applyAlignment="1">
      <alignment horizontal="right"/>
    </xf>
    <xf numFmtId="3" fontId="0" fillId="0" borderId="0" xfId="0" applyNumberFormat="1" applyAlignment="1"/>
    <xf numFmtId="3" fontId="2" fillId="0" borderId="0" xfId="0" applyNumberFormat="1" applyFont="1" applyAlignment="1">
      <alignment wrapText="1"/>
    </xf>
    <xf numFmtId="3" fontId="0" fillId="0" borderId="0" xfId="0" applyNumberFormat="1" applyAlignment="1">
      <alignment wrapText="1"/>
    </xf>
    <xf numFmtId="3" fontId="9" fillId="0" borderId="0" xfId="0" applyNumberFormat="1" applyFont="1"/>
    <xf numFmtId="3" fontId="1" fillId="0" borderId="0" xfId="0" applyNumberFormat="1" applyFont="1" applyAlignment="1">
      <alignment horizontal="left"/>
    </xf>
    <xf numFmtId="3" fontId="1" fillId="0" borderId="0" xfId="0" applyNumberFormat="1" applyFont="1" applyFill="1" applyAlignment="1">
      <alignment horizontal="center"/>
    </xf>
    <xf numFmtId="0" fontId="0" fillId="0" borderId="0" xfId="0" applyAlignment="1">
      <alignment horizontal="left" vertical="center"/>
    </xf>
    <xf numFmtId="0" fontId="12" fillId="0" borderId="0" xfId="0" applyFont="1" applyAlignment="1">
      <alignment horizontal="left" vertical="center" wrapText="1"/>
    </xf>
    <xf numFmtId="0" fontId="12" fillId="0" borderId="0" xfId="0" applyFont="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
  <sheetViews>
    <sheetView tabSelected="1" workbookViewId="0">
      <selection sqref="A1:T1"/>
    </sheetView>
  </sheetViews>
  <sheetFormatPr defaultRowHeight="15" x14ac:dyDescent="0.25"/>
  <sheetData>
    <row r="1" spans="1:20" s="22" customFormat="1" ht="66.75" customHeight="1" x14ac:dyDescent="0.25">
      <c r="A1" s="23" t="s">
        <v>73</v>
      </c>
      <c r="B1" s="23"/>
      <c r="C1" s="23"/>
      <c r="D1" s="23"/>
      <c r="E1" s="23"/>
      <c r="F1" s="23"/>
      <c r="G1" s="23"/>
      <c r="H1" s="23"/>
      <c r="I1" s="23"/>
      <c r="J1" s="23"/>
      <c r="K1" s="23"/>
      <c r="L1" s="23"/>
      <c r="M1" s="23"/>
      <c r="N1" s="23"/>
      <c r="O1" s="23"/>
      <c r="P1" s="23"/>
      <c r="Q1" s="23"/>
      <c r="R1" s="23"/>
      <c r="S1" s="23"/>
      <c r="T1" s="23"/>
    </row>
    <row r="2" spans="1:20" s="22" customFormat="1" ht="42.75" customHeight="1" x14ac:dyDescent="0.25">
      <c r="A2" s="24" t="s">
        <v>71</v>
      </c>
      <c r="B2" s="24"/>
      <c r="C2" s="24"/>
      <c r="D2" s="24"/>
      <c r="E2" s="24"/>
      <c r="F2" s="24"/>
      <c r="G2" s="24"/>
      <c r="H2" s="24"/>
      <c r="I2" s="24"/>
      <c r="J2" s="24"/>
      <c r="K2" s="24"/>
      <c r="L2" s="24"/>
      <c r="M2" s="24"/>
      <c r="N2" s="24"/>
      <c r="O2" s="24"/>
      <c r="P2" s="24"/>
      <c r="Q2" s="24"/>
      <c r="R2" s="24"/>
      <c r="S2" s="24"/>
      <c r="T2" s="24"/>
    </row>
    <row r="3" spans="1:20" s="22" customFormat="1" ht="45" customHeight="1" x14ac:dyDescent="0.25">
      <c r="A3" s="23" t="s">
        <v>70</v>
      </c>
      <c r="B3" s="23"/>
      <c r="C3" s="23"/>
      <c r="D3" s="23"/>
      <c r="E3" s="23"/>
      <c r="F3" s="23"/>
      <c r="G3" s="23"/>
      <c r="H3" s="23"/>
      <c r="I3" s="23"/>
      <c r="J3" s="23"/>
      <c r="K3" s="23"/>
      <c r="L3" s="23"/>
      <c r="M3" s="23"/>
      <c r="N3" s="23"/>
      <c r="O3" s="23"/>
      <c r="P3" s="23"/>
      <c r="Q3" s="23"/>
      <c r="R3" s="23"/>
      <c r="S3" s="23"/>
      <c r="T3" s="23"/>
    </row>
    <row r="4" spans="1:20" ht="109.5" customHeight="1" x14ac:dyDescent="0.25">
      <c r="A4" s="23" t="s">
        <v>72</v>
      </c>
      <c r="B4" s="23"/>
      <c r="C4" s="23"/>
      <c r="D4" s="23"/>
      <c r="E4" s="23"/>
      <c r="F4" s="23"/>
      <c r="G4" s="23"/>
      <c r="H4" s="23"/>
      <c r="I4" s="23"/>
      <c r="J4" s="23"/>
      <c r="K4" s="23"/>
      <c r="L4" s="23"/>
      <c r="M4" s="23"/>
      <c r="N4" s="23"/>
      <c r="O4" s="23"/>
      <c r="P4" s="23"/>
      <c r="Q4" s="23"/>
      <c r="R4" s="23"/>
      <c r="S4" s="23"/>
      <c r="T4" s="23"/>
    </row>
  </sheetData>
  <mergeCells count="4">
    <mergeCell ref="A3:T3"/>
    <mergeCell ref="A1:T1"/>
    <mergeCell ref="A4:T4"/>
    <mergeCell ref="A2:T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68"/>
  <sheetViews>
    <sheetView showZeros="0" workbookViewId="0">
      <pane xSplit="1" ySplit="6" topLeftCell="B7" activePane="bottomRight" state="frozen"/>
      <selection pane="topRight" activeCell="B1" sqref="B1"/>
      <selection pane="bottomLeft" activeCell="A7" sqref="A7"/>
      <selection pane="bottomRight" activeCell="B9" sqref="B9"/>
    </sheetView>
  </sheetViews>
  <sheetFormatPr defaultRowHeight="15" x14ac:dyDescent="0.25"/>
  <cols>
    <col min="1" max="1" width="44.5703125" bestFit="1" customWidth="1"/>
    <col min="43" max="43" width="2.28515625" customWidth="1"/>
    <col min="44" max="45" width="9.5703125" bestFit="1" customWidth="1"/>
  </cols>
  <sheetData>
    <row r="1" spans="1:45" x14ac:dyDescent="0.25">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row>
    <row r="2" spans="1:45" x14ac:dyDescent="0.25">
      <c r="A2" s="16" t="s">
        <v>37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row>
    <row r="3" spans="1:45" ht="30" x14ac:dyDescent="0.25">
      <c r="A3" s="18" t="s">
        <v>64</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4"/>
      <c r="AS3" s="20"/>
    </row>
    <row r="4" spans="1:45" x14ac:dyDescent="0.25">
      <c r="A4" s="18" t="s">
        <v>67</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4" t="s">
        <v>18</v>
      </c>
      <c r="AS4" s="4" t="s">
        <v>18</v>
      </c>
    </row>
    <row r="5" spans="1:45" x14ac:dyDescent="0.25">
      <c r="A5" s="4" t="s">
        <v>1</v>
      </c>
      <c r="B5" s="4">
        <v>1890</v>
      </c>
      <c r="C5" s="4">
        <v>1891</v>
      </c>
      <c r="D5" s="4">
        <v>1892</v>
      </c>
      <c r="E5" s="4">
        <v>1893</v>
      </c>
      <c r="F5" s="4">
        <v>1894</v>
      </c>
      <c r="G5" s="4">
        <v>1895</v>
      </c>
      <c r="H5" s="4">
        <v>1896</v>
      </c>
      <c r="I5" s="4">
        <v>1897</v>
      </c>
      <c r="J5" s="4">
        <v>1898</v>
      </c>
      <c r="K5" s="4">
        <v>1899</v>
      </c>
      <c r="L5" s="4">
        <v>1900</v>
      </c>
      <c r="M5" s="4">
        <v>1901</v>
      </c>
      <c r="N5" s="4">
        <v>1902</v>
      </c>
      <c r="O5" s="4">
        <v>1903</v>
      </c>
      <c r="P5" s="4">
        <v>1904</v>
      </c>
      <c r="Q5" s="4">
        <v>1905</v>
      </c>
      <c r="R5" s="4">
        <v>1906</v>
      </c>
      <c r="S5" s="4">
        <v>1907</v>
      </c>
      <c r="T5" s="4">
        <v>1908</v>
      </c>
      <c r="U5" s="4">
        <v>1909</v>
      </c>
      <c r="V5" s="4">
        <v>1910</v>
      </c>
      <c r="W5" s="4">
        <v>1911</v>
      </c>
      <c r="X5" s="4">
        <v>1912</v>
      </c>
      <c r="Y5" s="4">
        <v>1913</v>
      </c>
      <c r="Z5" s="4">
        <v>1914</v>
      </c>
      <c r="AA5" s="4">
        <v>1915</v>
      </c>
      <c r="AB5" s="4">
        <v>1916</v>
      </c>
      <c r="AC5" s="4">
        <v>1917</v>
      </c>
      <c r="AD5" s="4">
        <v>1918</v>
      </c>
      <c r="AE5" s="4">
        <v>1919</v>
      </c>
      <c r="AF5" s="4">
        <v>1920</v>
      </c>
      <c r="AG5" s="4">
        <v>1921</v>
      </c>
      <c r="AH5" s="4">
        <v>1922</v>
      </c>
      <c r="AI5" s="4">
        <v>1923</v>
      </c>
      <c r="AJ5" s="4">
        <v>1924</v>
      </c>
      <c r="AK5" s="4">
        <v>1925</v>
      </c>
      <c r="AL5" s="4">
        <v>1926</v>
      </c>
      <c r="AM5" s="4">
        <v>1927</v>
      </c>
      <c r="AN5" s="4">
        <v>1928</v>
      </c>
      <c r="AO5" s="4">
        <v>1929</v>
      </c>
      <c r="AP5" s="4">
        <v>1930</v>
      </c>
      <c r="AR5" s="4" t="s">
        <v>19</v>
      </c>
      <c r="AS5" s="4" t="s">
        <v>20</v>
      </c>
    </row>
    <row r="6" spans="1:45"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R6" s="2" t="s">
        <v>21</v>
      </c>
      <c r="AS6" s="2" t="s">
        <v>22</v>
      </c>
    </row>
    <row r="7" spans="1:45" x14ac:dyDescent="0.25">
      <c r="A7" s="6" t="s">
        <v>2</v>
      </c>
      <c r="B7" s="2" t="s">
        <v>3</v>
      </c>
      <c r="C7" s="2" t="s">
        <v>3</v>
      </c>
      <c r="D7" s="2" t="s">
        <v>3</v>
      </c>
      <c r="E7" s="2" t="s">
        <v>3</v>
      </c>
      <c r="F7" s="2" t="s">
        <v>3</v>
      </c>
      <c r="G7" s="2" t="s">
        <v>3</v>
      </c>
      <c r="H7" s="2" t="s">
        <v>3</v>
      </c>
      <c r="I7" s="2" t="s">
        <v>3</v>
      </c>
      <c r="J7" s="2" t="s">
        <v>3</v>
      </c>
      <c r="K7" s="2" t="s">
        <v>3</v>
      </c>
      <c r="L7" s="2" t="s">
        <v>3</v>
      </c>
      <c r="M7" s="2" t="s">
        <v>3</v>
      </c>
      <c r="N7" s="2" t="s">
        <v>3</v>
      </c>
      <c r="O7" s="2" t="s">
        <v>3</v>
      </c>
      <c r="P7" s="2" t="s">
        <v>3</v>
      </c>
      <c r="Q7" s="2" t="s">
        <v>3</v>
      </c>
      <c r="R7" s="2" t="s">
        <v>3</v>
      </c>
      <c r="S7" s="2" t="s">
        <v>3</v>
      </c>
      <c r="T7" s="2" t="s">
        <v>3</v>
      </c>
      <c r="U7" s="2" t="s">
        <v>3</v>
      </c>
      <c r="V7" s="2" t="s">
        <v>3</v>
      </c>
      <c r="W7" s="2" t="s">
        <v>3</v>
      </c>
      <c r="X7" s="2" t="s">
        <v>3</v>
      </c>
      <c r="Y7" s="2" t="s">
        <v>3</v>
      </c>
      <c r="Z7" s="2" t="s">
        <v>3</v>
      </c>
      <c r="AA7" s="2" t="s">
        <v>3</v>
      </c>
      <c r="AB7" s="2" t="s">
        <v>3</v>
      </c>
      <c r="AC7" s="2" t="s">
        <v>3</v>
      </c>
      <c r="AD7" s="2" t="s">
        <v>3</v>
      </c>
      <c r="AE7" s="2" t="s">
        <v>3</v>
      </c>
      <c r="AF7" s="2" t="s">
        <v>3</v>
      </c>
      <c r="AG7" s="2" t="s">
        <v>3</v>
      </c>
      <c r="AH7" s="2" t="s">
        <v>3</v>
      </c>
      <c r="AI7" s="2" t="s">
        <v>3</v>
      </c>
      <c r="AJ7" s="2" t="s">
        <v>3</v>
      </c>
      <c r="AK7" s="2" t="s">
        <v>3</v>
      </c>
      <c r="AL7" s="2" t="s">
        <v>3</v>
      </c>
      <c r="AM7" s="2" t="s">
        <v>3</v>
      </c>
      <c r="AN7" s="2" t="s">
        <v>3</v>
      </c>
      <c r="AO7" s="2" t="s">
        <v>3</v>
      </c>
      <c r="AP7" s="2" t="s">
        <v>3</v>
      </c>
      <c r="AS7" s="5"/>
    </row>
    <row r="8" spans="1:45"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S8" s="5"/>
    </row>
    <row r="9" spans="1:45" x14ac:dyDescent="0.25">
      <c r="A9" s="5" t="s">
        <v>4</v>
      </c>
      <c r="B9" s="5"/>
      <c r="C9" s="5"/>
      <c r="D9" s="5"/>
      <c r="E9" s="5"/>
      <c r="F9" s="5">
        <v>53455</v>
      </c>
      <c r="G9" s="5">
        <v>89169</v>
      </c>
      <c r="H9" s="5">
        <v>22751</v>
      </c>
      <c r="I9" s="5"/>
      <c r="J9" s="5">
        <v>3623</v>
      </c>
      <c r="K9" s="5">
        <v>2472</v>
      </c>
      <c r="L9" s="5">
        <v>386</v>
      </c>
      <c r="M9" s="5">
        <v>3859</v>
      </c>
      <c r="N9" s="5">
        <v>48</v>
      </c>
      <c r="O9" s="5">
        <v>21131</v>
      </c>
      <c r="P9" s="5">
        <v>1928</v>
      </c>
      <c r="Q9" s="5">
        <v>22143</v>
      </c>
      <c r="R9" s="5">
        <v>1091</v>
      </c>
      <c r="S9" s="5"/>
      <c r="T9" s="5">
        <v>81087</v>
      </c>
      <c r="U9" s="5"/>
      <c r="V9" s="5">
        <v>9041</v>
      </c>
      <c r="W9" s="5">
        <v>181690</v>
      </c>
      <c r="X9" s="5"/>
      <c r="Y9" s="5"/>
      <c r="Z9" s="5"/>
      <c r="AA9" s="5"/>
      <c r="AB9" s="5"/>
      <c r="AC9" s="5"/>
      <c r="AD9" s="5"/>
      <c r="AE9" s="5">
        <v>2358</v>
      </c>
      <c r="AF9" s="5">
        <v>137493</v>
      </c>
      <c r="AG9" s="5"/>
      <c r="AH9" s="5"/>
      <c r="AI9" s="5"/>
      <c r="AJ9" s="5"/>
      <c r="AK9" s="5"/>
      <c r="AL9" s="5"/>
      <c r="AM9" s="5"/>
      <c r="AN9" s="5"/>
      <c r="AO9" s="5"/>
      <c r="AP9" s="5"/>
      <c r="AR9" s="5">
        <f t="shared" ref="AR9:AR32" si="0">(F9+G9+H9+J9+K9+L9+M9+N9+O9+P9+Q9+R9+S9+T9+V9+W9+X9+Y9+Z9)/19</f>
        <v>25993.36842105263</v>
      </c>
      <c r="AS9" s="5">
        <f>SUM(F9:AN9)/28</f>
        <v>22633.035714285714</v>
      </c>
    </row>
    <row r="10" spans="1:45"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R10" s="5"/>
      <c r="AS10" s="5"/>
    </row>
    <row r="11" spans="1:45" x14ac:dyDescent="0.25">
      <c r="A11" s="5" t="s">
        <v>38</v>
      </c>
      <c r="B11" s="5"/>
      <c r="C11" s="5"/>
      <c r="D11" s="5"/>
      <c r="E11" s="5"/>
      <c r="F11" s="5">
        <v>82602</v>
      </c>
      <c r="G11" s="5">
        <v>92478</v>
      </c>
      <c r="H11" s="5">
        <v>99910</v>
      </c>
      <c r="I11" s="5"/>
      <c r="J11" s="5">
        <v>85060</v>
      </c>
      <c r="K11" s="5">
        <v>97057</v>
      </c>
      <c r="L11" s="5">
        <v>128618</v>
      </c>
      <c r="M11" s="5">
        <v>131920</v>
      </c>
      <c r="N11" s="5">
        <v>131308</v>
      </c>
      <c r="O11" s="5">
        <v>132635</v>
      </c>
      <c r="P11" s="5">
        <v>123667</v>
      </c>
      <c r="Q11" s="5">
        <v>126037</v>
      </c>
      <c r="R11" s="5">
        <v>109601</v>
      </c>
      <c r="S11" s="5">
        <v>120000</v>
      </c>
      <c r="T11" s="5">
        <v>90263</v>
      </c>
      <c r="U11" s="5"/>
      <c r="V11" s="5">
        <v>91234</v>
      </c>
      <c r="W11" s="5">
        <v>86116</v>
      </c>
      <c r="X11" s="5">
        <v>125543</v>
      </c>
      <c r="Y11" s="5">
        <v>125372</v>
      </c>
      <c r="Z11" s="5">
        <v>120812</v>
      </c>
      <c r="AA11" s="5">
        <v>110919</v>
      </c>
      <c r="AB11" s="5">
        <v>133247</v>
      </c>
      <c r="AC11" s="5">
        <v>118650</v>
      </c>
      <c r="AD11" s="5">
        <v>107708</v>
      </c>
      <c r="AE11" s="5">
        <v>103908</v>
      </c>
      <c r="AF11" s="5">
        <v>104428</v>
      </c>
      <c r="AG11" s="5"/>
      <c r="AH11" s="5"/>
      <c r="AI11" s="5"/>
      <c r="AJ11" s="5"/>
      <c r="AK11" s="5"/>
      <c r="AL11" s="5">
        <v>263810</v>
      </c>
      <c r="AM11" s="5">
        <v>176696</v>
      </c>
      <c r="AN11" s="5">
        <v>180152</v>
      </c>
      <c r="AO11" s="5"/>
      <c r="AP11" s="5"/>
      <c r="AR11" s="5">
        <f t="shared" si="0"/>
        <v>110538.57894736843</v>
      </c>
      <c r="AS11" s="5">
        <f t="shared" ref="AS11:AS30" si="1">SUM(F11:AN11)/28</f>
        <v>121419.67857142857</v>
      </c>
    </row>
    <row r="12" spans="1:45" x14ac:dyDescent="0.25">
      <c r="A12" s="5" t="s">
        <v>5</v>
      </c>
      <c r="B12" s="5"/>
      <c r="C12" s="5"/>
      <c r="D12" s="5"/>
      <c r="E12" s="5"/>
      <c r="F12" s="5">
        <v>29322</v>
      </c>
      <c r="G12" s="5">
        <v>27291</v>
      </c>
      <c r="H12" s="5">
        <v>27875</v>
      </c>
      <c r="I12" s="5"/>
      <c r="J12" s="5">
        <v>23771</v>
      </c>
      <c r="K12" s="5">
        <v>25953</v>
      </c>
      <c r="L12" s="5">
        <v>25211</v>
      </c>
      <c r="M12" s="5">
        <v>28619</v>
      </c>
      <c r="N12" s="5">
        <v>27380</v>
      </c>
      <c r="O12" s="5">
        <v>25933</v>
      </c>
      <c r="P12" s="5">
        <v>22645</v>
      </c>
      <c r="Q12" s="5">
        <v>23597</v>
      </c>
      <c r="R12" s="5">
        <v>21092</v>
      </c>
      <c r="S12" s="5">
        <v>23000</v>
      </c>
      <c r="T12" s="5">
        <v>20131</v>
      </c>
      <c r="U12" s="5"/>
      <c r="V12" s="5">
        <v>17313</v>
      </c>
      <c r="W12" s="5">
        <v>18872</v>
      </c>
      <c r="X12" s="5">
        <v>18167</v>
      </c>
      <c r="Y12" s="5">
        <v>17981</v>
      </c>
      <c r="Z12" s="5">
        <v>19942</v>
      </c>
      <c r="AA12" s="5">
        <v>20114</v>
      </c>
      <c r="AB12" s="5">
        <v>21894</v>
      </c>
      <c r="AC12" s="5">
        <v>22001</v>
      </c>
      <c r="AD12" s="5">
        <v>21428</v>
      </c>
      <c r="AE12" s="5">
        <v>20822</v>
      </c>
      <c r="AF12" s="5">
        <v>20339</v>
      </c>
      <c r="AG12" s="5"/>
      <c r="AH12" s="5"/>
      <c r="AI12" s="5"/>
      <c r="AJ12" s="5"/>
      <c r="AK12" s="5"/>
      <c r="AL12" s="5">
        <v>39929</v>
      </c>
      <c r="AM12" s="5">
        <v>41349</v>
      </c>
      <c r="AN12" s="5">
        <v>44730</v>
      </c>
      <c r="AO12" s="5"/>
      <c r="AP12" s="5"/>
      <c r="AR12" s="5">
        <f t="shared" si="0"/>
        <v>23373.42105263158</v>
      </c>
      <c r="AS12" s="5">
        <f t="shared" si="1"/>
        <v>24882.178571428572</v>
      </c>
    </row>
    <row r="13" spans="1:45" x14ac:dyDescent="0.25">
      <c r="A13" s="7" t="s">
        <v>6</v>
      </c>
      <c r="B13" s="5"/>
      <c r="C13" s="5"/>
      <c r="D13" s="5"/>
      <c r="E13" s="5"/>
      <c r="F13" s="5"/>
      <c r="G13" s="5"/>
      <c r="H13" s="5"/>
      <c r="I13" s="5"/>
      <c r="J13" s="5"/>
      <c r="K13" s="5"/>
      <c r="L13" s="5"/>
      <c r="M13" s="5"/>
      <c r="N13" s="5"/>
      <c r="O13" s="5"/>
      <c r="P13" s="5"/>
      <c r="Q13" s="5"/>
      <c r="R13" s="5"/>
      <c r="S13" s="5"/>
      <c r="T13" s="5"/>
      <c r="U13" s="5"/>
      <c r="V13" s="5"/>
      <c r="W13" s="5"/>
      <c r="X13" s="5">
        <v>26062</v>
      </c>
      <c r="Y13" s="5">
        <v>24521</v>
      </c>
      <c r="Z13" s="5">
        <v>25794</v>
      </c>
      <c r="AA13" s="5">
        <v>27595</v>
      </c>
      <c r="AB13" s="5">
        <v>27904</v>
      </c>
      <c r="AC13" s="5">
        <v>29304</v>
      </c>
      <c r="AD13" s="5">
        <v>29122</v>
      </c>
      <c r="AE13" s="5">
        <v>29178</v>
      </c>
      <c r="AF13" s="5"/>
      <c r="AG13" s="5"/>
      <c r="AH13" s="5"/>
      <c r="AI13" s="5"/>
      <c r="AJ13" s="5"/>
      <c r="AK13" s="5"/>
      <c r="AL13" s="5">
        <v>53265</v>
      </c>
      <c r="AM13" s="5">
        <v>52954</v>
      </c>
      <c r="AN13" s="5">
        <v>51534</v>
      </c>
      <c r="AO13" s="5"/>
      <c r="AP13" s="5"/>
      <c r="AR13" s="5">
        <f t="shared" si="0"/>
        <v>4019.8421052631579</v>
      </c>
      <c r="AS13" s="5">
        <f t="shared" si="1"/>
        <v>13472.607142857143</v>
      </c>
    </row>
    <row r="14" spans="1:45" x14ac:dyDescent="0.25">
      <c r="A14" s="5" t="s">
        <v>27</v>
      </c>
      <c r="B14" s="5"/>
      <c r="C14" s="5"/>
      <c r="D14" s="5"/>
      <c r="E14" s="5"/>
      <c r="F14" s="5">
        <v>15827</v>
      </c>
      <c r="G14" s="5">
        <v>16530</v>
      </c>
      <c r="H14" s="5">
        <v>19979</v>
      </c>
      <c r="I14" s="5"/>
      <c r="J14" s="5">
        <v>15916</v>
      </c>
      <c r="K14" s="5">
        <v>20981</v>
      </c>
      <c r="L14" s="5">
        <v>21265</v>
      </c>
      <c r="M14" s="5">
        <v>32456</v>
      </c>
      <c r="N14" s="5">
        <v>28800</v>
      </c>
      <c r="O14" s="5">
        <v>31668</v>
      </c>
      <c r="P14" s="5">
        <v>20005</v>
      </c>
      <c r="Q14" s="5">
        <v>34551</v>
      </c>
      <c r="R14" s="5">
        <v>12211</v>
      </c>
      <c r="S14" s="5">
        <v>35000</v>
      </c>
      <c r="T14" s="5">
        <v>18772</v>
      </c>
      <c r="U14" s="5"/>
      <c r="V14" s="5">
        <v>26094</v>
      </c>
      <c r="W14" s="5">
        <v>26389</v>
      </c>
      <c r="X14" s="5">
        <v>25179</v>
      </c>
      <c r="Y14" s="5">
        <v>22992</v>
      </c>
      <c r="Z14" s="5">
        <v>22165</v>
      </c>
      <c r="AA14" s="5">
        <v>25664</v>
      </c>
      <c r="AB14" s="5">
        <v>30607</v>
      </c>
      <c r="AC14" s="5">
        <v>31088</v>
      </c>
      <c r="AD14" s="5">
        <v>30110</v>
      </c>
      <c r="AE14" s="5">
        <v>27288</v>
      </c>
      <c r="AF14" s="5"/>
      <c r="AG14" s="5"/>
      <c r="AH14" s="5"/>
      <c r="AI14" s="5"/>
      <c r="AJ14" s="5"/>
      <c r="AK14" s="5"/>
      <c r="AL14" s="5">
        <v>32904</v>
      </c>
      <c r="AM14" s="5">
        <v>31651</v>
      </c>
      <c r="AN14" s="5">
        <v>30845</v>
      </c>
      <c r="AO14" s="5"/>
      <c r="AP14" s="5"/>
      <c r="AR14" s="5">
        <f t="shared" si="0"/>
        <v>23514.736842105263</v>
      </c>
      <c r="AS14" s="5">
        <f t="shared" si="1"/>
        <v>24533.464285714286</v>
      </c>
    </row>
    <row r="15" spans="1:45" x14ac:dyDescent="0.25">
      <c r="A15" s="5" t="s">
        <v>39</v>
      </c>
      <c r="B15" s="5"/>
      <c r="C15" s="5"/>
      <c r="D15" s="5"/>
      <c r="E15" s="5"/>
      <c r="F15" s="5"/>
      <c r="G15" s="5"/>
      <c r="H15" s="5"/>
      <c r="I15" s="5"/>
      <c r="J15" s="5"/>
      <c r="K15" s="5"/>
      <c r="L15" s="5"/>
      <c r="M15" s="5"/>
      <c r="N15" s="5"/>
      <c r="O15" s="5"/>
      <c r="P15" s="5"/>
      <c r="Q15" s="5">
        <v>4690</v>
      </c>
      <c r="R15" s="5">
        <v>87</v>
      </c>
      <c r="S15" s="5"/>
      <c r="T15" s="5"/>
      <c r="U15" s="5"/>
      <c r="V15" s="5"/>
      <c r="W15" s="5"/>
      <c r="X15" s="5"/>
      <c r="Y15" s="5"/>
      <c r="Z15" s="5"/>
      <c r="AA15" s="5"/>
      <c r="AB15" s="5"/>
      <c r="AC15" s="5"/>
      <c r="AD15" s="5"/>
      <c r="AE15" s="5"/>
      <c r="AF15" s="5"/>
      <c r="AG15" s="5"/>
      <c r="AH15" s="5"/>
      <c r="AI15" s="5"/>
      <c r="AJ15" s="5"/>
      <c r="AK15" s="5"/>
      <c r="AL15" s="5"/>
      <c r="AM15" s="5"/>
      <c r="AN15" s="5"/>
      <c r="AO15" s="5"/>
      <c r="AP15" s="5"/>
      <c r="AR15" s="5">
        <f t="shared" si="0"/>
        <v>251.42105263157896</v>
      </c>
      <c r="AS15" s="5">
        <f t="shared" si="1"/>
        <v>170.60714285714286</v>
      </c>
    </row>
    <row r="16" spans="1:45" x14ac:dyDescent="0.25">
      <c r="A16" s="5" t="s">
        <v>40</v>
      </c>
      <c r="B16" s="5"/>
      <c r="C16" s="5"/>
      <c r="D16" s="5"/>
      <c r="E16" s="5"/>
      <c r="F16" s="5"/>
      <c r="G16" s="5"/>
      <c r="H16" s="5"/>
      <c r="I16" s="5"/>
      <c r="J16" s="5">
        <v>12883</v>
      </c>
      <c r="K16" s="5"/>
      <c r="L16" s="5">
        <v>68159</v>
      </c>
      <c r="M16" s="5">
        <v>9983</v>
      </c>
      <c r="N16" s="5">
        <v>15592</v>
      </c>
      <c r="O16" s="5">
        <v>16565</v>
      </c>
      <c r="P16" s="5">
        <v>33640</v>
      </c>
      <c r="Q16" s="5">
        <v>46462</v>
      </c>
      <c r="R16" s="5">
        <v>28415</v>
      </c>
      <c r="S16" s="5">
        <v>43000</v>
      </c>
      <c r="T16" s="5">
        <v>30107</v>
      </c>
      <c r="U16" s="5"/>
      <c r="V16" s="5">
        <v>34649</v>
      </c>
      <c r="W16" s="5">
        <v>39041</v>
      </c>
      <c r="X16" s="5">
        <v>42985</v>
      </c>
      <c r="Y16" s="5">
        <v>40029</v>
      </c>
      <c r="Z16" s="5">
        <v>45532</v>
      </c>
      <c r="AA16" s="5">
        <v>49543</v>
      </c>
      <c r="AB16" s="5">
        <v>52309</v>
      </c>
      <c r="AC16" s="5">
        <v>52768</v>
      </c>
      <c r="AD16" s="5">
        <v>52079</v>
      </c>
      <c r="AE16" s="5">
        <v>51490</v>
      </c>
      <c r="AF16" s="5"/>
      <c r="AG16" s="5"/>
      <c r="AH16" s="5"/>
      <c r="AI16" s="5"/>
      <c r="AJ16" s="5"/>
      <c r="AK16" s="5"/>
      <c r="AL16" s="5">
        <v>86736</v>
      </c>
      <c r="AM16" s="5">
        <v>87261</v>
      </c>
      <c r="AN16" s="5"/>
      <c r="AO16" s="5"/>
      <c r="AP16" s="5"/>
      <c r="AR16" s="5">
        <f t="shared" si="0"/>
        <v>26686.42105263158</v>
      </c>
      <c r="AS16" s="5">
        <f t="shared" si="1"/>
        <v>33543.857142857145</v>
      </c>
    </row>
    <row r="17" spans="1:45" x14ac:dyDescent="0.25">
      <c r="A17" s="5" t="s">
        <v>7</v>
      </c>
      <c r="B17" s="5"/>
      <c r="C17" s="5"/>
      <c r="D17" s="5"/>
      <c r="E17" s="5"/>
      <c r="F17" s="5"/>
      <c r="G17" s="5"/>
      <c r="H17" s="5"/>
      <c r="I17" s="5"/>
      <c r="J17" s="5"/>
      <c r="K17" s="5"/>
      <c r="L17" s="5"/>
      <c r="M17" s="5">
        <v>71852</v>
      </c>
      <c r="N17" s="5">
        <v>73839</v>
      </c>
      <c r="O17" s="5">
        <v>46106</v>
      </c>
      <c r="P17" s="5">
        <v>93895</v>
      </c>
      <c r="Q17" s="6">
        <v>13141</v>
      </c>
      <c r="R17" s="6">
        <v>15000</v>
      </c>
      <c r="S17" s="5">
        <v>13000</v>
      </c>
      <c r="T17" s="5">
        <v>16313</v>
      </c>
      <c r="U17" s="5"/>
      <c r="V17" s="5">
        <v>15271</v>
      </c>
      <c r="W17" s="5">
        <v>17413</v>
      </c>
      <c r="X17" s="5">
        <v>19345</v>
      </c>
      <c r="Y17" s="5">
        <v>18478</v>
      </c>
      <c r="Z17" s="5">
        <v>20892</v>
      </c>
      <c r="AA17" s="5">
        <v>23853</v>
      </c>
      <c r="AB17" s="5">
        <v>24608</v>
      </c>
      <c r="AC17" s="5">
        <v>25122</v>
      </c>
      <c r="AD17" s="5">
        <v>24407</v>
      </c>
      <c r="AE17" s="5">
        <v>24130</v>
      </c>
      <c r="AF17" s="5"/>
      <c r="AG17" s="5"/>
      <c r="AH17" s="5"/>
      <c r="AI17" s="5"/>
      <c r="AJ17" s="5"/>
      <c r="AK17" s="5"/>
      <c r="AL17" s="5">
        <v>41776</v>
      </c>
      <c r="AM17" s="5">
        <v>42177</v>
      </c>
      <c r="AN17" s="5">
        <v>132402</v>
      </c>
      <c r="AO17" s="5"/>
      <c r="AP17" s="5"/>
      <c r="AR17" s="5">
        <f t="shared" si="0"/>
        <v>22870.78947368421</v>
      </c>
      <c r="AS17" s="5">
        <f t="shared" si="1"/>
        <v>27607.857142857141</v>
      </c>
    </row>
    <row r="18" spans="1:45" x14ac:dyDescent="0.25">
      <c r="A18" s="5" t="s">
        <v>41</v>
      </c>
      <c r="B18" s="5"/>
      <c r="C18" s="5"/>
      <c r="D18" s="5"/>
      <c r="E18" s="5"/>
      <c r="F18" s="5"/>
      <c r="G18" s="5"/>
      <c r="H18" s="5"/>
      <c r="I18" s="5"/>
      <c r="J18" s="5"/>
      <c r="K18" s="5"/>
      <c r="L18" s="5"/>
      <c r="M18" s="5"/>
      <c r="N18" s="5"/>
      <c r="O18" s="5"/>
      <c r="P18" s="5"/>
      <c r="Q18" s="6"/>
      <c r="R18" s="6"/>
      <c r="S18" s="5"/>
      <c r="T18" s="5"/>
      <c r="U18" s="5"/>
      <c r="V18" s="5"/>
      <c r="W18" s="5"/>
      <c r="X18" s="5"/>
      <c r="Y18" s="5"/>
      <c r="Z18" s="5"/>
      <c r="AA18" s="5"/>
      <c r="AB18" s="5"/>
      <c r="AC18" s="5"/>
      <c r="AD18" s="5"/>
      <c r="AE18" s="5"/>
      <c r="AF18" s="5">
        <v>74657</v>
      </c>
      <c r="AG18" s="5"/>
      <c r="AH18" s="5"/>
      <c r="AI18" s="5"/>
      <c r="AJ18" s="5"/>
      <c r="AK18" s="5"/>
      <c r="AL18" s="5"/>
      <c r="AM18" s="5"/>
      <c r="AN18" s="5"/>
      <c r="AO18" s="5"/>
      <c r="AP18" s="5"/>
      <c r="AR18" s="5">
        <f t="shared" si="0"/>
        <v>0</v>
      </c>
      <c r="AS18" s="5">
        <f t="shared" si="1"/>
        <v>2666.3214285714284</v>
      </c>
    </row>
    <row r="19" spans="1:45" x14ac:dyDescent="0.25">
      <c r="A19" s="5" t="s">
        <v>42</v>
      </c>
      <c r="B19" s="5"/>
      <c r="C19" s="5"/>
      <c r="D19" s="5"/>
      <c r="E19" s="5"/>
      <c r="F19" s="5">
        <v>1762</v>
      </c>
      <c r="G19" s="5">
        <v>2820</v>
      </c>
      <c r="H19" s="5">
        <v>1986</v>
      </c>
      <c r="I19" s="5"/>
      <c r="J19" s="5">
        <v>1215</v>
      </c>
      <c r="K19" s="5">
        <v>4727</v>
      </c>
      <c r="L19" s="5">
        <v>6155</v>
      </c>
      <c r="M19" s="5">
        <v>6161</v>
      </c>
      <c r="N19" s="5">
        <v>7313</v>
      </c>
      <c r="O19" s="5">
        <v>5433</v>
      </c>
      <c r="P19" s="5">
        <v>5545</v>
      </c>
      <c r="Q19" s="7"/>
      <c r="R19" s="7"/>
      <c r="S19" s="5">
        <v>5000</v>
      </c>
      <c r="T19" s="5">
        <v>5527</v>
      </c>
      <c r="U19" s="5"/>
      <c r="V19" s="5">
        <v>5296</v>
      </c>
      <c r="W19" s="6">
        <v>5957</v>
      </c>
      <c r="X19" s="5">
        <v>6590</v>
      </c>
      <c r="Y19" s="5">
        <v>7663</v>
      </c>
      <c r="Z19" s="5">
        <v>5395</v>
      </c>
      <c r="AA19" s="5">
        <v>7388</v>
      </c>
      <c r="AB19" s="5">
        <v>9929</v>
      </c>
      <c r="AC19" s="5">
        <v>7179</v>
      </c>
      <c r="AD19" s="5">
        <v>9114</v>
      </c>
      <c r="AE19" s="5">
        <v>9334</v>
      </c>
      <c r="AF19" s="5"/>
      <c r="AG19" s="5"/>
      <c r="AH19" s="5"/>
      <c r="AI19" s="5"/>
      <c r="AJ19" s="5"/>
      <c r="AK19" s="5"/>
      <c r="AL19" s="5">
        <v>17555</v>
      </c>
      <c r="AM19" s="5">
        <v>18005</v>
      </c>
      <c r="AN19" s="5">
        <v>22565</v>
      </c>
      <c r="AO19" s="5"/>
      <c r="AP19" s="5"/>
      <c r="AR19" s="5">
        <f t="shared" si="0"/>
        <v>4449.7368421052633</v>
      </c>
      <c r="AS19" s="5">
        <f t="shared" si="1"/>
        <v>6629.0714285714284</v>
      </c>
    </row>
    <row r="20" spans="1:45" x14ac:dyDescent="0.25">
      <c r="A20" s="5" t="s">
        <v>8</v>
      </c>
      <c r="B20" s="5"/>
      <c r="C20" s="5"/>
      <c r="D20" s="5"/>
      <c r="E20" s="5"/>
      <c r="F20" s="5">
        <v>2864</v>
      </c>
      <c r="G20" s="5">
        <v>4991</v>
      </c>
      <c r="H20" s="5">
        <v>3084</v>
      </c>
      <c r="I20" s="5"/>
      <c r="J20" s="5">
        <v>3001</v>
      </c>
      <c r="K20" s="5">
        <v>7262</v>
      </c>
      <c r="L20" s="5">
        <v>14444</v>
      </c>
      <c r="M20" s="5">
        <v>13566</v>
      </c>
      <c r="N20" s="5">
        <v>14315</v>
      </c>
      <c r="O20" s="5">
        <v>11444</v>
      </c>
      <c r="P20" s="5">
        <v>15469</v>
      </c>
      <c r="Q20" s="5">
        <v>19737</v>
      </c>
      <c r="R20" s="5">
        <v>16519</v>
      </c>
      <c r="S20" s="5">
        <v>15000</v>
      </c>
      <c r="T20" s="5">
        <v>12564</v>
      </c>
      <c r="U20" s="5"/>
      <c r="V20" s="5">
        <v>19741</v>
      </c>
      <c r="W20" s="5">
        <v>21866</v>
      </c>
      <c r="X20" s="5">
        <v>27569</v>
      </c>
      <c r="Y20" s="5">
        <v>26663</v>
      </c>
      <c r="Z20" s="5">
        <v>22420</v>
      </c>
      <c r="AA20" s="5">
        <v>21007</v>
      </c>
      <c r="AB20" s="5">
        <v>23073</v>
      </c>
      <c r="AC20" s="5">
        <v>23879</v>
      </c>
      <c r="AD20" s="5">
        <v>21378</v>
      </c>
      <c r="AE20" s="5">
        <v>18999</v>
      </c>
      <c r="AF20" s="5"/>
      <c r="AG20" s="5"/>
      <c r="AH20" s="5"/>
      <c r="AI20" s="5"/>
      <c r="AJ20" s="5"/>
      <c r="AK20" s="5"/>
      <c r="AL20" s="5">
        <v>29338</v>
      </c>
      <c r="AM20" s="5">
        <v>33090</v>
      </c>
      <c r="AN20" s="5">
        <v>34526</v>
      </c>
      <c r="AO20" s="5"/>
      <c r="AP20" s="5"/>
      <c r="AR20" s="5">
        <f t="shared" si="0"/>
        <v>14343.105263157895</v>
      </c>
      <c r="AS20" s="5">
        <f t="shared" si="1"/>
        <v>17064.607142857141</v>
      </c>
    </row>
    <row r="21" spans="1:45" x14ac:dyDescent="0.25">
      <c r="A21" s="5" t="s">
        <v>9</v>
      </c>
      <c r="B21" s="5"/>
      <c r="C21" s="5"/>
      <c r="D21" s="5"/>
      <c r="E21" s="5"/>
      <c r="F21" s="5">
        <v>608</v>
      </c>
      <c r="G21" s="5">
        <v>2090</v>
      </c>
      <c r="H21" s="5">
        <v>1328</v>
      </c>
      <c r="I21" s="5"/>
      <c r="J21" s="5">
        <v>3451</v>
      </c>
      <c r="K21" s="5">
        <v>3166</v>
      </c>
      <c r="L21" s="5">
        <v>4076</v>
      </c>
      <c r="M21" s="5">
        <v>3850</v>
      </c>
      <c r="N21" s="5">
        <v>3946</v>
      </c>
      <c r="O21" s="5">
        <v>3880</v>
      </c>
      <c r="P21" s="5">
        <v>3690</v>
      </c>
      <c r="Q21" s="5">
        <v>4376</v>
      </c>
      <c r="R21" s="5">
        <v>2830</v>
      </c>
      <c r="S21" s="5">
        <v>3600</v>
      </c>
      <c r="T21" s="5">
        <v>3623</v>
      </c>
      <c r="U21" s="5"/>
      <c r="V21" s="5">
        <v>2435</v>
      </c>
      <c r="W21" s="5">
        <v>1912</v>
      </c>
      <c r="X21" s="5">
        <v>2953</v>
      </c>
      <c r="Y21" s="5">
        <v>3710</v>
      </c>
      <c r="Z21" s="5">
        <v>3772</v>
      </c>
      <c r="AA21" s="5">
        <v>4139</v>
      </c>
      <c r="AB21" s="5">
        <v>3632</v>
      </c>
      <c r="AC21" s="5">
        <v>3215</v>
      </c>
      <c r="AD21" s="5">
        <v>3317</v>
      </c>
      <c r="AE21" s="5">
        <v>2137</v>
      </c>
      <c r="AF21" s="5"/>
      <c r="AG21" s="5"/>
      <c r="AH21" s="5"/>
      <c r="AI21" s="5"/>
      <c r="AJ21" s="5"/>
      <c r="AK21" s="5"/>
      <c r="AL21" s="5">
        <v>2769</v>
      </c>
      <c r="AM21" s="5">
        <v>3433</v>
      </c>
      <c r="AN21" s="5">
        <v>2204</v>
      </c>
      <c r="AO21" s="5"/>
      <c r="AP21" s="5"/>
      <c r="AR21" s="5">
        <f t="shared" si="0"/>
        <v>3120.8421052631579</v>
      </c>
      <c r="AS21" s="5">
        <f t="shared" si="1"/>
        <v>3005.0714285714284</v>
      </c>
    </row>
    <row r="22" spans="1:45" x14ac:dyDescent="0.25">
      <c r="A22" s="5" t="s">
        <v>10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v>24431</v>
      </c>
      <c r="AG22" s="5"/>
      <c r="AH22" s="5"/>
      <c r="AI22" s="5"/>
      <c r="AJ22" s="5"/>
      <c r="AK22" s="5"/>
      <c r="AL22" s="5"/>
      <c r="AM22" s="5"/>
      <c r="AN22" s="5"/>
      <c r="AO22" s="5"/>
      <c r="AP22" s="5"/>
      <c r="AR22" s="5">
        <f t="shared" si="0"/>
        <v>0</v>
      </c>
      <c r="AS22" s="5">
        <f t="shared" si="1"/>
        <v>872.53571428571433</v>
      </c>
    </row>
    <row r="23" spans="1:45" x14ac:dyDescent="0.25">
      <c r="A23" s="19" t="s">
        <v>43</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R23" s="5">
        <f t="shared" si="0"/>
        <v>0</v>
      </c>
      <c r="AS23" s="5">
        <f t="shared" si="1"/>
        <v>0</v>
      </c>
    </row>
    <row r="24" spans="1:45" x14ac:dyDescent="0.25">
      <c r="A24" s="5" t="s">
        <v>44</v>
      </c>
      <c r="B24" s="5"/>
      <c r="C24" s="5"/>
      <c r="D24" s="5"/>
      <c r="E24" s="5"/>
      <c r="F24" s="5">
        <v>1522</v>
      </c>
      <c r="G24" s="5">
        <v>1715</v>
      </c>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R24" s="5">
        <f t="shared" si="0"/>
        <v>170.36842105263159</v>
      </c>
      <c r="AS24" s="5">
        <f t="shared" si="1"/>
        <v>115.60714285714286</v>
      </c>
    </row>
    <row r="25" spans="1:45" x14ac:dyDescent="0.25">
      <c r="A25" s="5" t="s">
        <v>45</v>
      </c>
      <c r="B25" s="5"/>
      <c r="C25" s="5"/>
      <c r="D25" s="5"/>
      <c r="E25" s="5"/>
      <c r="F25" s="5"/>
      <c r="G25" s="5"/>
      <c r="H25" s="5">
        <v>7000</v>
      </c>
      <c r="I25" s="5"/>
      <c r="J25" s="5"/>
      <c r="K25" s="5">
        <v>5000</v>
      </c>
      <c r="L25" s="5">
        <v>1828</v>
      </c>
      <c r="M25" s="5">
        <v>6864</v>
      </c>
      <c r="N25" s="5">
        <v>3757</v>
      </c>
      <c r="O25" s="5"/>
      <c r="P25" s="5"/>
      <c r="Q25" s="5"/>
      <c r="R25" s="5"/>
      <c r="S25" s="5"/>
      <c r="T25" s="5"/>
      <c r="U25" s="5"/>
      <c r="V25" s="5"/>
      <c r="W25" s="5"/>
      <c r="X25" s="5"/>
      <c r="Y25" s="5"/>
      <c r="Z25" s="5"/>
      <c r="AA25" s="5"/>
      <c r="AB25" s="5"/>
      <c r="AC25" s="5"/>
      <c r="AD25" s="5"/>
      <c r="AE25" s="5">
        <v>5000</v>
      </c>
      <c r="AF25" s="5"/>
      <c r="AG25" s="5"/>
      <c r="AH25" s="5"/>
      <c r="AI25" s="5"/>
      <c r="AJ25" s="5"/>
      <c r="AK25" s="5"/>
      <c r="AL25" s="5">
        <v>7692</v>
      </c>
      <c r="AM25" s="5">
        <v>7693</v>
      </c>
      <c r="AN25" s="5"/>
      <c r="AO25" s="5"/>
      <c r="AP25" s="5"/>
      <c r="AR25" s="5">
        <f t="shared" si="0"/>
        <v>1286.7894736842106</v>
      </c>
      <c r="AS25" s="5">
        <f t="shared" si="1"/>
        <v>1601.2142857142858</v>
      </c>
    </row>
    <row r="26" spans="1:45" x14ac:dyDescent="0.25">
      <c r="A26" s="5" t="s">
        <v>46</v>
      </c>
      <c r="B26" s="5"/>
      <c r="C26" s="5"/>
      <c r="D26" s="5"/>
      <c r="E26" s="5"/>
      <c r="F26" s="5"/>
      <c r="G26" s="5"/>
      <c r="H26" s="5"/>
      <c r="I26" s="5"/>
      <c r="J26" s="5"/>
      <c r="K26" s="5"/>
      <c r="L26" s="5"/>
      <c r="M26" s="5"/>
      <c r="N26" s="5"/>
      <c r="O26" s="5"/>
      <c r="P26" s="5"/>
      <c r="Q26" s="5"/>
      <c r="R26" s="5">
        <v>16556</v>
      </c>
      <c r="S26" s="5"/>
      <c r="T26" s="5">
        <v>30855</v>
      </c>
      <c r="U26" s="5"/>
      <c r="V26" s="5">
        <v>26106</v>
      </c>
      <c r="W26" s="5"/>
      <c r="X26" s="5">
        <v>15992</v>
      </c>
      <c r="Y26" s="5">
        <v>9571</v>
      </c>
      <c r="Z26" s="5">
        <v>10367</v>
      </c>
      <c r="AA26" s="5"/>
      <c r="AB26" s="5"/>
      <c r="AC26" s="5"/>
      <c r="AD26" s="5"/>
      <c r="AE26" s="5"/>
      <c r="AF26" s="5">
        <v>42460</v>
      </c>
      <c r="AG26" s="5"/>
      <c r="AH26" s="5"/>
      <c r="AI26" s="5"/>
      <c r="AJ26" s="5"/>
      <c r="AK26" s="5"/>
      <c r="AL26" s="5">
        <v>7020</v>
      </c>
      <c r="AM26" s="5">
        <v>7020</v>
      </c>
      <c r="AN26" s="5"/>
      <c r="AO26" s="5"/>
      <c r="AP26" s="5"/>
      <c r="AR26" s="5">
        <f t="shared" si="0"/>
        <v>5760.3684210526317</v>
      </c>
      <c r="AS26" s="5">
        <f t="shared" si="1"/>
        <v>5926.6785714285716</v>
      </c>
    </row>
    <row r="27" spans="1:45" x14ac:dyDescent="0.25">
      <c r="A27" s="5" t="s">
        <v>61</v>
      </c>
      <c r="B27" s="5"/>
      <c r="C27" s="5"/>
      <c r="D27" s="5"/>
      <c r="E27" s="5"/>
      <c r="F27" s="5"/>
      <c r="G27" s="5"/>
      <c r="H27" s="5">
        <v>27039</v>
      </c>
      <c r="I27" s="5"/>
      <c r="J27" s="5"/>
      <c r="K27" s="5">
        <v>10000</v>
      </c>
      <c r="L27" s="5"/>
      <c r="M27" s="5"/>
      <c r="N27" s="5"/>
      <c r="O27" s="5"/>
      <c r="P27" s="5"/>
      <c r="Q27" s="5"/>
      <c r="R27" s="5"/>
      <c r="S27" s="5"/>
      <c r="T27" s="5"/>
      <c r="U27" s="5"/>
      <c r="V27" s="5"/>
      <c r="W27" s="5"/>
      <c r="X27" s="5">
        <v>91848</v>
      </c>
      <c r="Y27" s="5">
        <v>110455</v>
      </c>
      <c r="Z27" s="5">
        <v>26115</v>
      </c>
      <c r="AA27" s="5"/>
      <c r="AB27" s="5"/>
      <c r="AC27" s="5"/>
      <c r="AD27" s="5"/>
      <c r="AE27" s="5"/>
      <c r="AF27" s="5"/>
      <c r="AG27" s="5"/>
      <c r="AH27" s="5"/>
      <c r="AI27" s="5"/>
      <c r="AJ27" s="5"/>
      <c r="AK27" s="5"/>
      <c r="AL27" s="5"/>
      <c r="AM27" s="5"/>
      <c r="AN27" s="5"/>
      <c r="AO27" s="5"/>
      <c r="AP27" s="5"/>
      <c r="AR27" s="5">
        <f t="shared" si="0"/>
        <v>13971.421052631578</v>
      </c>
      <c r="AS27" s="5">
        <f t="shared" si="1"/>
        <v>9480.6071428571431</v>
      </c>
    </row>
    <row r="28" spans="1:45" x14ac:dyDescent="0.25">
      <c r="A28" s="5" t="s">
        <v>63</v>
      </c>
      <c r="B28" s="5"/>
      <c r="C28" s="5"/>
      <c r="D28" s="5"/>
      <c r="E28" s="5"/>
      <c r="F28" s="5"/>
      <c r="G28" s="5"/>
      <c r="H28" s="5"/>
      <c r="I28" s="5"/>
      <c r="J28" s="5"/>
      <c r="K28" s="5"/>
      <c r="L28" s="5"/>
      <c r="M28" s="5"/>
      <c r="N28" s="5">
        <v>1066</v>
      </c>
      <c r="O28" s="5"/>
      <c r="P28" s="5"/>
      <c r="Q28" s="5"/>
      <c r="R28" s="5"/>
      <c r="S28" s="5"/>
      <c r="T28" s="5">
        <v>1840</v>
      </c>
      <c r="U28" s="5"/>
      <c r="V28" s="5">
        <v>182991</v>
      </c>
      <c r="W28" s="5"/>
      <c r="X28" s="5"/>
      <c r="Y28" s="5"/>
      <c r="Z28" s="5">
        <v>12702</v>
      </c>
      <c r="AA28" s="5"/>
      <c r="AB28" s="5"/>
      <c r="AC28" s="5"/>
      <c r="AD28" s="5"/>
      <c r="AE28" s="5"/>
      <c r="AF28" s="5"/>
      <c r="AG28" s="5"/>
      <c r="AH28" s="5"/>
      <c r="AI28" s="5"/>
      <c r="AJ28" s="5"/>
      <c r="AK28" s="5"/>
      <c r="AL28" s="5"/>
      <c r="AM28" s="5"/>
      <c r="AN28" s="5"/>
      <c r="AO28" s="5"/>
      <c r="AP28" s="5"/>
      <c r="AR28" s="5">
        <f t="shared" si="0"/>
        <v>10452.578947368422</v>
      </c>
      <c r="AS28" s="5">
        <f t="shared" si="1"/>
        <v>7092.8214285714284</v>
      </c>
    </row>
    <row r="29" spans="1:45" x14ac:dyDescent="0.25">
      <c r="A29" s="5" t="s">
        <v>57</v>
      </c>
      <c r="B29" s="5"/>
      <c r="C29" s="5"/>
      <c r="D29" s="5"/>
      <c r="E29" s="5"/>
      <c r="F29" s="5">
        <v>2467</v>
      </c>
      <c r="G29" s="5">
        <v>4621</v>
      </c>
      <c r="H29" s="5">
        <v>895</v>
      </c>
      <c r="I29" s="5"/>
      <c r="J29" s="5"/>
      <c r="K29" s="5">
        <v>6977</v>
      </c>
      <c r="L29" s="5">
        <v>257</v>
      </c>
      <c r="M29" s="5">
        <v>378</v>
      </c>
      <c r="N29" s="5">
        <v>822</v>
      </c>
      <c r="O29" s="5">
        <v>1501</v>
      </c>
      <c r="P29" s="5">
        <v>1448</v>
      </c>
      <c r="Q29" s="5">
        <v>563</v>
      </c>
      <c r="R29" s="5">
        <v>22050</v>
      </c>
      <c r="S29" s="5">
        <v>15000</v>
      </c>
      <c r="T29" s="5"/>
      <c r="U29" s="5"/>
      <c r="V29" s="5"/>
      <c r="W29" s="5">
        <v>38997</v>
      </c>
      <c r="X29" s="5"/>
      <c r="Y29" s="5"/>
      <c r="Z29" s="5"/>
      <c r="AA29" s="5"/>
      <c r="AB29" s="5"/>
      <c r="AC29" s="5"/>
      <c r="AD29" s="5"/>
      <c r="AE29" s="5"/>
      <c r="AF29" s="5"/>
      <c r="AG29" s="5"/>
      <c r="AH29" s="5"/>
      <c r="AI29" s="5"/>
      <c r="AJ29" s="5"/>
      <c r="AK29" s="5"/>
      <c r="AL29" s="5">
        <v>7083</v>
      </c>
      <c r="AM29" s="5">
        <v>17559</v>
      </c>
      <c r="AN29" s="5"/>
      <c r="AO29" s="5"/>
      <c r="AP29" s="5"/>
      <c r="AR29" s="5">
        <f t="shared" si="0"/>
        <v>5051.3684210526317</v>
      </c>
      <c r="AS29" s="5">
        <f t="shared" si="1"/>
        <v>4307.7857142857147</v>
      </c>
    </row>
    <row r="30" spans="1:45" x14ac:dyDescent="0.25">
      <c r="A30" s="5" t="s">
        <v>62</v>
      </c>
      <c r="B30" s="5"/>
      <c r="C30" s="5"/>
      <c r="D30" s="5"/>
      <c r="E30" s="5"/>
      <c r="F30" s="5">
        <v>27768</v>
      </c>
      <c r="G30" s="5">
        <v>28260</v>
      </c>
      <c r="H30" s="5">
        <v>36239</v>
      </c>
      <c r="I30" s="5"/>
      <c r="J30" s="5">
        <v>21391</v>
      </c>
      <c r="K30" s="5">
        <v>20337</v>
      </c>
      <c r="L30" s="5">
        <v>96390</v>
      </c>
      <c r="M30" s="5">
        <v>16886</v>
      </c>
      <c r="N30" s="5">
        <v>18141</v>
      </c>
      <c r="O30" s="5">
        <v>74791</v>
      </c>
      <c r="P30" s="5">
        <v>13694</v>
      </c>
      <c r="Q30" s="5">
        <v>1953</v>
      </c>
      <c r="R30" s="5"/>
      <c r="S30" s="5">
        <v>4000</v>
      </c>
      <c r="T30" s="5">
        <v>40270</v>
      </c>
      <c r="U30" s="5"/>
      <c r="V30" s="5">
        <v>60764</v>
      </c>
      <c r="W30" s="5">
        <v>72342</v>
      </c>
      <c r="X30" s="5">
        <v>56388</v>
      </c>
      <c r="Y30" s="5">
        <v>54938</v>
      </c>
      <c r="Z30" s="5">
        <v>50893</v>
      </c>
      <c r="AA30" s="5">
        <v>47426</v>
      </c>
      <c r="AB30" s="5">
        <v>29772</v>
      </c>
      <c r="AC30" s="5">
        <v>29985</v>
      </c>
      <c r="AD30" s="5">
        <v>25973</v>
      </c>
      <c r="AE30" s="5">
        <v>25120</v>
      </c>
      <c r="AF30" s="5">
        <v>98367</v>
      </c>
      <c r="AG30" s="5"/>
      <c r="AH30" s="5"/>
      <c r="AI30" s="5"/>
      <c r="AJ30" s="5"/>
      <c r="AK30" s="5"/>
      <c r="AL30" s="5">
        <v>78185</v>
      </c>
      <c r="AM30" s="5">
        <v>152484</v>
      </c>
      <c r="AN30" s="5">
        <v>203446</v>
      </c>
      <c r="AO30" s="5"/>
      <c r="AP30" s="5"/>
      <c r="AR30" s="5">
        <f t="shared" si="0"/>
        <v>36602.368421052633</v>
      </c>
      <c r="AS30" s="5">
        <f t="shared" si="1"/>
        <v>49507.25</v>
      </c>
    </row>
    <row r="31" spans="1:4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R31" s="5"/>
      <c r="AS31" s="5"/>
    </row>
    <row r="32" spans="1:45" x14ac:dyDescent="0.25">
      <c r="A32" s="5" t="s">
        <v>11</v>
      </c>
      <c r="B32" s="5">
        <f t="shared" ref="B32:H32" si="2">SUM(B9:B31)</f>
        <v>0</v>
      </c>
      <c r="C32" s="5">
        <f t="shared" si="2"/>
        <v>0</v>
      </c>
      <c r="D32" s="5">
        <f t="shared" si="2"/>
        <v>0</v>
      </c>
      <c r="E32" s="5">
        <f t="shared" si="2"/>
        <v>0</v>
      </c>
      <c r="F32" s="5">
        <f t="shared" si="2"/>
        <v>218197</v>
      </c>
      <c r="G32" s="5">
        <f t="shared" si="2"/>
        <v>269965</v>
      </c>
      <c r="H32" s="5">
        <f t="shared" si="2"/>
        <v>248086</v>
      </c>
      <c r="I32" s="5">
        <v>174382</v>
      </c>
      <c r="J32" s="5">
        <f t="shared" ref="J32:AG32" si="3">SUM(J9:J31)</f>
        <v>170311</v>
      </c>
      <c r="K32" s="5">
        <f t="shared" si="3"/>
        <v>203932</v>
      </c>
      <c r="L32" s="5">
        <f t="shared" si="3"/>
        <v>366789</v>
      </c>
      <c r="M32" s="5">
        <f t="shared" si="3"/>
        <v>326394</v>
      </c>
      <c r="N32" s="5">
        <f t="shared" si="3"/>
        <v>326327</v>
      </c>
      <c r="O32" s="5">
        <f t="shared" si="3"/>
        <v>371087</v>
      </c>
      <c r="P32" s="5">
        <f t="shared" si="3"/>
        <v>335626</v>
      </c>
      <c r="Q32" s="5">
        <f t="shared" si="3"/>
        <v>297250</v>
      </c>
      <c r="R32" s="5">
        <f t="shared" si="3"/>
        <v>245452</v>
      </c>
      <c r="S32" s="5">
        <f t="shared" si="3"/>
        <v>276600</v>
      </c>
      <c r="T32" s="5">
        <f t="shared" si="3"/>
        <v>351352</v>
      </c>
      <c r="U32" s="5">
        <f t="shared" si="3"/>
        <v>0</v>
      </c>
      <c r="V32" s="5">
        <f t="shared" si="3"/>
        <v>490935</v>
      </c>
      <c r="W32" s="5">
        <f t="shared" si="3"/>
        <v>510595</v>
      </c>
      <c r="X32" s="5">
        <f t="shared" si="3"/>
        <v>458621</v>
      </c>
      <c r="Y32" s="5">
        <f t="shared" si="3"/>
        <v>462373</v>
      </c>
      <c r="Z32" s="5">
        <f t="shared" si="3"/>
        <v>386801</v>
      </c>
      <c r="AA32" s="5">
        <f t="shared" si="3"/>
        <v>337648</v>
      </c>
      <c r="AB32" s="5">
        <f t="shared" si="3"/>
        <v>356975</v>
      </c>
      <c r="AC32" s="5">
        <f t="shared" si="3"/>
        <v>343191</v>
      </c>
      <c r="AD32" s="5">
        <f t="shared" si="3"/>
        <v>324636</v>
      </c>
      <c r="AE32" s="5">
        <f t="shared" si="3"/>
        <v>319764</v>
      </c>
      <c r="AF32" s="5">
        <f t="shared" si="3"/>
        <v>502175</v>
      </c>
      <c r="AG32" s="5">
        <f t="shared" si="3"/>
        <v>0</v>
      </c>
      <c r="AH32" s="5">
        <v>380717</v>
      </c>
      <c r="AI32" s="5">
        <v>421266</v>
      </c>
      <c r="AJ32" s="5">
        <v>609109</v>
      </c>
      <c r="AK32" s="5">
        <v>648158</v>
      </c>
      <c r="AL32" s="5">
        <f>SUM(AL9:AL31)</f>
        <v>668062</v>
      </c>
      <c r="AM32" s="5">
        <f>SUM(AM9:AM31)</f>
        <v>671372</v>
      </c>
      <c r="AN32" s="5">
        <f>SUM(AN9:AN31)</f>
        <v>702404</v>
      </c>
      <c r="AO32" s="5"/>
      <c r="AP32" s="5"/>
      <c r="AR32" s="5">
        <f t="shared" si="0"/>
        <v>332457.5263157895</v>
      </c>
      <c r="AS32" s="5">
        <f>SUM(AS9:AS30)</f>
        <v>376532.85714285722</v>
      </c>
    </row>
    <row r="33" spans="1:45" x14ac:dyDescent="0.25">
      <c r="A33" s="5" t="s">
        <v>12</v>
      </c>
      <c r="B33" s="5"/>
      <c r="C33" s="5"/>
      <c r="D33" s="5"/>
      <c r="E33" s="5"/>
      <c r="F33" s="5">
        <v>218189</v>
      </c>
      <c r="G33" s="5"/>
      <c r="H33" s="5"/>
      <c r="I33" s="5"/>
      <c r="J33" s="5"/>
      <c r="K33" s="5"/>
      <c r="L33" s="5"/>
      <c r="M33" s="5"/>
      <c r="N33" s="5">
        <v>327337</v>
      </c>
      <c r="O33" s="5"/>
      <c r="P33" s="5">
        <v>335625</v>
      </c>
      <c r="Q33" s="5">
        <v>304361</v>
      </c>
      <c r="R33" s="5">
        <v>251266</v>
      </c>
      <c r="S33" s="5"/>
      <c r="T33" s="5">
        <v>351354</v>
      </c>
      <c r="U33" s="5"/>
      <c r="V33" s="5"/>
      <c r="W33" s="5"/>
      <c r="X33" s="5"/>
      <c r="Y33" s="5"/>
      <c r="Z33" s="5"/>
      <c r="AA33" s="5"/>
      <c r="AB33" s="5">
        <v>356974</v>
      </c>
      <c r="AC33" s="5">
        <v>343189</v>
      </c>
      <c r="AD33" s="5">
        <v>324636</v>
      </c>
      <c r="AE33" s="5">
        <v>319764</v>
      </c>
      <c r="AF33" s="5"/>
      <c r="AG33" s="5"/>
      <c r="AH33" s="5"/>
      <c r="AI33" s="5"/>
      <c r="AJ33" s="5"/>
      <c r="AK33" s="5"/>
      <c r="AL33" s="5">
        <v>668913</v>
      </c>
      <c r="AM33" s="5"/>
      <c r="AN33" s="5"/>
      <c r="AO33" s="5"/>
      <c r="AP33" s="5"/>
    </row>
    <row r="34" spans="1:45" x14ac:dyDescent="0.25">
      <c r="A34" s="5" t="s">
        <v>13</v>
      </c>
      <c r="B34" s="5"/>
      <c r="C34" s="5"/>
      <c r="D34" s="5"/>
      <c r="E34" s="5"/>
      <c r="F34" s="5">
        <f>F32-F33</f>
        <v>8</v>
      </c>
      <c r="G34" s="5"/>
      <c r="H34" s="5"/>
      <c r="I34" s="5"/>
      <c r="J34" s="5"/>
      <c r="K34" s="5"/>
      <c r="L34" s="5"/>
      <c r="M34" s="5"/>
      <c r="N34" s="5">
        <f>N33-N32</f>
        <v>1010</v>
      </c>
      <c r="O34" s="5"/>
      <c r="P34" s="5">
        <v>1</v>
      </c>
      <c r="Q34" s="5">
        <v>7111</v>
      </c>
      <c r="R34" s="5">
        <v>5814</v>
      </c>
      <c r="S34" s="5"/>
      <c r="T34" s="5">
        <v>2</v>
      </c>
      <c r="U34" s="5"/>
      <c r="V34" s="5"/>
      <c r="W34" s="5"/>
      <c r="X34" s="5"/>
      <c r="Y34" s="5"/>
      <c r="Z34" s="5"/>
      <c r="AA34" s="5"/>
      <c r="AB34" s="5">
        <f>AB32-AB33</f>
        <v>1</v>
      </c>
      <c r="AC34" s="5">
        <f>AC32-AC33</f>
        <v>2</v>
      </c>
      <c r="AD34" s="5">
        <f>AD32-AD33</f>
        <v>0</v>
      </c>
      <c r="AE34" s="5">
        <f>AE32-AE33</f>
        <v>0</v>
      </c>
      <c r="AF34" s="5"/>
      <c r="AG34" s="5"/>
      <c r="AH34" s="5"/>
      <c r="AI34" s="5"/>
      <c r="AJ34" s="5"/>
      <c r="AK34" s="5"/>
      <c r="AL34" s="5">
        <f>AL32-AL33</f>
        <v>-851</v>
      </c>
      <c r="AM34" s="5"/>
      <c r="AN34" s="5"/>
      <c r="AO34" s="5"/>
      <c r="AP34" s="5"/>
    </row>
    <row r="37" spans="1:45" x14ac:dyDescent="0.25">
      <c r="AR37" s="4" t="s">
        <v>18</v>
      </c>
      <c r="AS37" s="4" t="s">
        <v>18</v>
      </c>
    </row>
    <row r="38" spans="1:45" x14ac:dyDescent="0.25">
      <c r="A38" s="4" t="s">
        <v>1</v>
      </c>
      <c r="B38" s="4">
        <v>1890</v>
      </c>
      <c r="C38" s="4">
        <v>1891</v>
      </c>
      <c r="D38" s="4">
        <v>1892</v>
      </c>
      <c r="E38" s="4">
        <v>1893</v>
      </c>
      <c r="F38" s="4">
        <v>1894</v>
      </c>
      <c r="G38" s="4">
        <v>1895</v>
      </c>
      <c r="H38" s="4">
        <v>1896</v>
      </c>
      <c r="I38" s="4">
        <v>1897</v>
      </c>
      <c r="J38" s="4">
        <v>1898</v>
      </c>
      <c r="K38" s="4">
        <v>1899</v>
      </c>
      <c r="L38" s="4">
        <v>1900</v>
      </c>
      <c r="M38" s="4">
        <v>1901</v>
      </c>
      <c r="N38" s="4">
        <v>1902</v>
      </c>
      <c r="O38" s="4">
        <v>1903</v>
      </c>
      <c r="P38" s="4">
        <v>1904</v>
      </c>
      <c r="Q38" s="4">
        <v>1905</v>
      </c>
      <c r="R38" s="4">
        <v>1906</v>
      </c>
      <c r="S38" s="4">
        <v>1907</v>
      </c>
      <c r="T38" s="4">
        <v>1908</v>
      </c>
      <c r="U38" s="4">
        <v>1909</v>
      </c>
      <c r="V38" s="4">
        <v>1910</v>
      </c>
      <c r="W38" s="4">
        <v>1911</v>
      </c>
      <c r="X38" s="4">
        <v>1912</v>
      </c>
      <c r="Y38" s="4">
        <v>1913</v>
      </c>
      <c r="Z38" s="4">
        <v>1914</v>
      </c>
      <c r="AA38" s="4">
        <v>1915</v>
      </c>
      <c r="AB38" s="4">
        <v>1916</v>
      </c>
      <c r="AC38" s="4">
        <v>1917</v>
      </c>
      <c r="AD38" s="4">
        <v>1918</v>
      </c>
      <c r="AE38" s="4">
        <v>1919</v>
      </c>
      <c r="AF38" s="4">
        <v>1920</v>
      </c>
      <c r="AG38" s="4">
        <v>1921</v>
      </c>
      <c r="AH38" s="4">
        <v>1922</v>
      </c>
      <c r="AI38" s="4">
        <v>1923</v>
      </c>
      <c r="AJ38" s="4">
        <v>1924</v>
      </c>
      <c r="AK38" s="4">
        <v>1925</v>
      </c>
      <c r="AL38" s="4">
        <v>1926</v>
      </c>
      <c r="AM38" s="4">
        <v>1927</v>
      </c>
      <c r="AN38" s="4">
        <v>1928</v>
      </c>
      <c r="AO38" s="4">
        <v>1929</v>
      </c>
      <c r="AP38" s="4">
        <v>1930</v>
      </c>
      <c r="AQ38" s="4"/>
      <c r="AR38" s="4" t="s">
        <v>19</v>
      </c>
      <c r="AS38" s="4" t="s">
        <v>20</v>
      </c>
    </row>
    <row r="39" spans="1:45" x14ac:dyDescent="0.25">
      <c r="AR39" s="2" t="s">
        <v>21</v>
      </c>
      <c r="AS39" s="2" t="s">
        <v>22</v>
      </c>
    </row>
    <row r="40" spans="1:45" x14ac:dyDescent="0.25">
      <c r="A40" s="6" t="s">
        <v>14</v>
      </c>
      <c r="B40" s="2" t="s">
        <v>3</v>
      </c>
      <c r="C40" s="2" t="s">
        <v>3</v>
      </c>
      <c r="D40" s="2" t="s">
        <v>3</v>
      </c>
      <c r="E40" s="2" t="s">
        <v>3</v>
      </c>
      <c r="F40" s="2" t="s">
        <v>3</v>
      </c>
      <c r="G40" s="2" t="s">
        <v>3</v>
      </c>
      <c r="H40" s="2" t="s">
        <v>3</v>
      </c>
      <c r="I40" s="2" t="s">
        <v>3</v>
      </c>
      <c r="J40" s="2" t="s">
        <v>3</v>
      </c>
      <c r="K40" s="2" t="s">
        <v>3</v>
      </c>
      <c r="L40" s="2" t="s">
        <v>3</v>
      </c>
      <c r="M40" s="2" t="s">
        <v>3</v>
      </c>
      <c r="N40" s="2" t="s">
        <v>3</v>
      </c>
      <c r="O40" s="2" t="s">
        <v>3</v>
      </c>
      <c r="P40" s="2" t="s">
        <v>3</v>
      </c>
      <c r="Q40" s="2" t="s">
        <v>3</v>
      </c>
      <c r="R40" s="2" t="s">
        <v>3</v>
      </c>
      <c r="S40" s="2" t="s">
        <v>3</v>
      </c>
      <c r="T40" s="2" t="s">
        <v>3</v>
      </c>
      <c r="U40" s="2" t="s">
        <v>3</v>
      </c>
      <c r="V40" s="2" t="s">
        <v>3</v>
      </c>
      <c r="W40" s="2" t="s">
        <v>3</v>
      </c>
      <c r="X40" s="2" t="s">
        <v>3</v>
      </c>
      <c r="Y40" s="2" t="s">
        <v>3</v>
      </c>
      <c r="Z40" s="2" t="s">
        <v>3</v>
      </c>
      <c r="AA40" s="2" t="s">
        <v>3</v>
      </c>
      <c r="AB40" s="2" t="s">
        <v>3</v>
      </c>
      <c r="AC40" s="2" t="s">
        <v>3</v>
      </c>
      <c r="AD40" s="2" t="s">
        <v>3</v>
      </c>
      <c r="AE40" s="2" t="s">
        <v>3</v>
      </c>
      <c r="AF40" s="2" t="s">
        <v>3</v>
      </c>
      <c r="AG40" s="2" t="s">
        <v>3</v>
      </c>
      <c r="AH40" s="2" t="s">
        <v>3</v>
      </c>
      <c r="AI40" s="2" t="s">
        <v>3</v>
      </c>
      <c r="AJ40" s="2" t="s">
        <v>3</v>
      </c>
      <c r="AK40" s="2" t="s">
        <v>3</v>
      </c>
      <c r="AL40" s="2" t="s">
        <v>3</v>
      </c>
      <c r="AM40" s="2" t="s">
        <v>3</v>
      </c>
      <c r="AN40" s="2" t="s">
        <v>3</v>
      </c>
      <c r="AO40" s="2" t="s">
        <v>3</v>
      </c>
      <c r="AP40" s="2" t="s">
        <v>3</v>
      </c>
      <c r="AQ40" s="2"/>
      <c r="AR40" s="2"/>
      <c r="AS40" s="2"/>
    </row>
    <row r="41" spans="1:4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x14ac:dyDescent="0.25">
      <c r="A42" s="5" t="s">
        <v>15</v>
      </c>
      <c r="B42" s="5"/>
      <c r="C42" s="5"/>
      <c r="D42" s="5"/>
      <c r="E42" s="5"/>
      <c r="F42" s="5"/>
      <c r="G42" s="5"/>
      <c r="H42" s="5"/>
      <c r="I42" s="5"/>
      <c r="J42" s="5"/>
      <c r="K42" s="5"/>
      <c r="L42" s="5"/>
      <c r="M42" s="5"/>
      <c r="N42" s="5"/>
      <c r="O42" s="5"/>
      <c r="P42" s="5"/>
      <c r="Q42" s="5"/>
      <c r="R42" s="5">
        <v>29624</v>
      </c>
      <c r="S42" s="5"/>
      <c r="T42" s="5">
        <v>37219</v>
      </c>
      <c r="U42" s="5"/>
      <c r="V42" s="5">
        <v>119350</v>
      </c>
      <c r="W42" s="5">
        <v>0</v>
      </c>
      <c r="X42" s="5"/>
      <c r="Y42" s="5"/>
      <c r="Z42" s="5"/>
      <c r="AA42" s="5"/>
      <c r="AB42" s="5"/>
      <c r="AC42" s="5"/>
      <c r="AD42" s="5"/>
      <c r="AE42" s="5"/>
      <c r="AF42" s="5"/>
      <c r="AG42" s="5"/>
      <c r="AH42" s="5"/>
      <c r="AI42" s="5"/>
      <c r="AJ42" s="5"/>
      <c r="AK42" s="5"/>
      <c r="AL42" s="5"/>
      <c r="AM42" s="5"/>
      <c r="AN42" s="5"/>
      <c r="AO42" s="5"/>
      <c r="AP42" s="5"/>
      <c r="AQ42" s="5"/>
      <c r="AR42" s="5">
        <f>(F42+G42+H42+J42+K42+L42+M42+N42+O42+P42+Q42+R42+S42+T42+V42+W42+X42+Y42+Z42)/19</f>
        <v>9799.6315789473683</v>
      </c>
      <c r="AS42" s="5">
        <f>(F42+G42+H42+I42+J42+K42+L42+M42+N42+O42+P42+Q42+R42+S42+T42+U42+V42+W42+X42+Y42+Z42+AA42+AB42+AC42+AD42+AE42+AF42+AL42+AM42+AN42)/28</f>
        <v>6649.75</v>
      </c>
    </row>
    <row r="43" spans="1:4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row>
    <row r="44" spans="1:45" x14ac:dyDescent="0.25">
      <c r="A44" s="5" t="s">
        <v>16</v>
      </c>
      <c r="B44" s="5"/>
      <c r="C44" s="5"/>
      <c r="D44" s="5"/>
      <c r="E44" s="5"/>
      <c r="F44" s="5">
        <v>38298</v>
      </c>
      <c r="G44" s="5">
        <v>41027</v>
      </c>
      <c r="H44" s="5">
        <v>45653</v>
      </c>
      <c r="I44" s="5"/>
      <c r="J44" s="5">
        <v>45036</v>
      </c>
      <c r="K44" s="5">
        <v>56403</v>
      </c>
      <c r="L44" s="5">
        <v>37350</v>
      </c>
      <c r="M44" s="5">
        <v>23500</v>
      </c>
      <c r="N44" s="5">
        <v>24160</v>
      </c>
      <c r="O44" s="5">
        <v>26636</v>
      </c>
      <c r="P44" s="5">
        <v>36195</v>
      </c>
      <c r="Q44" s="5">
        <v>0</v>
      </c>
      <c r="R44" s="5">
        <v>27069</v>
      </c>
      <c r="S44" s="5">
        <v>66009</v>
      </c>
      <c r="T44" s="5">
        <v>36135</v>
      </c>
      <c r="U44" s="5"/>
      <c r="V44" s="5">
        <v>40620</v>
      </c>
      <c r="W44" s="5">
        <v>33610</v>
      </c>
      <c r="X44" s="5">
        <v>36680</v>
      </c>
      <c r="Y44" s="5">
        <v>39691</v>
      </c>
      <c r="Z44" s="5">
        <v>36529</v>
      </c>
      <c r="AA44" s="5">
        <v>30242</v>
      </c>
      <c r="AB44" s="5">
        <v>30163</v>
      </c>
      <c r="AC44" s="5">
        <v>35207</v>
      </c>
      <c r="AD44" s="5">
        <v>35910</v>
      </c>
      <c r="AE44" s="5">
        <v>40177</v>
      </c>
      <c r="AF44" s="5">
        <v>36177</v>
      </c>
      <c r="AG44" s="5"/>
      <c r="AH44" s="5"/>
      <c r="AI44" s="5"/>
      <c r="AJ44" s="5"/>
      <c r="AK44" s="5"/>
      <c r="AL44" s="5">
        <v>58607</v>
      </c>
      <c r="AM44" s="5">
        <v>65807</v>
      </c>
      <c r="AN44" s="5">
        <v>48535</v>
      </c>
      <c r="AO44" s="5"/>
      <c r="AP44" s="5"/>
      <c r="AQ44" s="5"/>
      <c r="AR44" s="5">
        <f t="shared" ref="AR44:AR46" si="4">(F44+G44+H44+J44+K44+L44+M44+N44+O44+P44+Q44+R44+S44+T44+V44+W44+X44+Y44+Z44)/19</f>
        <v>36347.42105263158</v>
      </c>
      <c r="AS44" s="5">
        <f t="shared" ref="AS44:AS46" si="5">(F44+G44+H44+I44+J44+K44+L44+M44+N44+O44+P44+Q44+R44+S44+T44+U44+V44+W44+X44+Y44+Z44+AA44+AB44+AC44+AD44+AE44+AF44+AL44+AM44+AN44)/28</f>
        <v>38265.214285714283</v>
      </c>
    </row>
    <row r="45" spans="1:45" x14ac:dyDescent="0.25">
      <c r="A45" s="5" t="s">
        <v>47</v>
      </c>
      <c r="B45" s="5"/>
      <c r="C45" s="5"/>
      <c r="D45" s="5"/>
      <c r="E45" s="5"/>
      <c r="F45" s="5">
        <v>5289</v>
      </c>
      <c r="G45" s="5">
        <v>5580</v>
      </c>
      <c r="H45" s="5">
        <v>393</v>
      </c>
      <c r="I45" s="5"/>
      <c r="J45" s="5">
        <v>191</v>
      </c>
      <c r="K45" s="5">
        <v>6188</v>
      </c>
      <c r="L45" s="5">
        <v>4339</v>
      </c>
      <c r="M45" s="5"/>
      <c r="N45" s="5">
        <v>5521</v>
      </c>
      <c r="O45" s="5">
        <v>4373</v>
      </c>
      <c r="P45" s="5">
        <v>5599</v>
      </c>
      <c r="Q45" s="5"/>
      <c r="R45" s="5">
        <v>8979</v>
      </c>
      <c r="S45" s="5"/>
      <c r="T45" s="5">
        <v>4000</v>
      </c>
      <c r="U45" s="5"/>
      <c r="V45" s="5">
        <v>7297</v>
      </c>
      <c r="W45" s="5">
        <v>11192</v>
      </c>
      <c r="X45" s="5">
        <v>3293</v>
      </c>
      <c r="Y45" s="5">
        <v>4695</v>
      </c>
      <c r="Z45" s="5">
        <v>3923</v>
      </c>
      <c r="AA45" s="5">
        <v>4546</v>
      </c>
      <c r="AB45" s="5">
        <v>6156</v>
      </c>
      <c r="AC45" s="5">
        <v>4355</v>
      </c>
      <c r="AD45" s="5">
        <v>4372</v>
      </c>
      <c r="AE45" s="5">
        <v>6149</v>
      </c>
      <c r="AF45" s="5"/>
      <c r="AG45" s="5"/>
      <c r="AH45" s="5"/>
      <c r="AI45" s="5"/>
      <c r="AJ45" s="5"/>
      <c r="AK45" s="5"/>
      <c r="AL45" s="5">
        <v>11169</v>
      </c>
      <c r="AM45" s="5">
        <v>14900</v>
      </c>
      <c r="AN45" s="5">
        <v>20630</v>
      </c>
      <c r="AO45" s="5"/>
      <c r="AP45" s="5"/>
      <c r="AQ45" s="5"/>
      <c r="AR45" s="5">
        <f t="shared" si="4"/>
        <v>4255.3684210526317</v>
      </c>
      <c r="AS45" s="5">
        <f t="shared" si="5"/>
        <v>5468.8928571428569</v>
      </c>
    </row>
    <row r="46" spans="1:45" x14ac:dyDescent="0.25">
      <c r="A46" s="5" t="s">
        <v>48</v>
      </c>
      <c r="B46" s="5"/>
      <c r="C46" s="5"/>
      <c r="D46" s="5"/>
      <c r="E46" s="5"/>
      <c r="F46" s="5">
        <v>46274</v>
      </c>
      <c r="G46" s="5">
        <v>110668</v>
      </c>
      <c r="H46" s="5">
        <v>132462</v>
      </c>
      <c r="I46" s="5"/>
      <c r="J46" s="5">
        <v>39772</v>
      </c>
      <c r="K46" s="5">
        <v>48384</v>
      </c>
      <c r="L46" s="5">
        <v>172633</v>
      </c>
      <c r="M46" s="5">
        <v>205983</v>
      </c>
      <c r="N46" s="5">
        <v>191353</v>
      </c>
      <c r="O46" s="5">
        <v>163967</v>
      </c>
      <c r="P46" s="5">
        <v>47016</v>
      </c>
      <c r="Q46" s="5">
        <v>43002</v>
      </c>
      <c r="R46" s="5">
        <v>17293</v>
      </c>
      <c r="S46" s="5">
        <v>47100</v>
      </c>
      <c r="T46" s="5">
        <v>33841</v>
      </c>
      <c r="U46" s="5"/>
      <c r="V46" s="5">
        <v>38733</v>
      </c>
      <c r="W46" s="5">
        <v>33253</v>
      </c>
      <c r="X46" s="5">
        <v>35630</v>
      </c>
      <c r="Y46" s="5">
        <v>42828</v>
      </c>
      <c r="Z46" s="5">
        <v>14671</v>
      </c>
      <c r="AA46" s="5">
        <v>21329</v>
      </c>
      <c r="AB46" s="5">
        <v>20834</v>
      </c>
      <c r="AC46" s="5">
        <v>36358</v>
      </c>
      <c r="AD46" s="5">
        <v>30134</v>
      </c>
      <c r="AE46" s="5">
        <v>18934</v>
      </c>
      <c r="AF46" s="5">
        <v>33617</v>
      </c>
      <c r="AG46" s="5"/>
      <c r="AH46" s="5"/>
      <c r="AI46" s="5"/>
      <c r="AJ46" s="5"/>
      <c r="AK46" s="5"/>
      <c r="AL46" s="5">
        <v>280292</v>
      </c>
      <c r="AM46" s="5">
        <v>221772</v>
      </c>
      <c r="AN46" s="5">
        <v>251032</v>
      </c>
      <c r="AO46" s="5"/>
      <c r="AP46" s="5"/>
      <c r="AQ46" s="5"/>
      <c r="AR46" s="5">
        <f t="shared" si="4"/>
        <v>77098.052631578947</v>
      </c>
      <c r="AS46" s="5">
        <f t="shared" si="5"/>
        <v>84970.178571428565</v>
      </c>
    </row>
    <row r="47" spans="1:45" x14ac:dyDescent="0.25">
      <c r="A47" s="5" t="s">
        <v>49</v>
      </c>
      <c r="B47" s="5"/>
      <c r="C47" s="5"/>
      <c r="D47" s="5"/>
      <c r="E47" s="5"/>
      <c r="F47" s="5">
        <v>10462</v>
      </c>
      <c r="G47" s="5">
        <v>21487</v>
      </c>
      <c r="H47" s="5">
        <v>18000</v>
      </c>
      <c r="I47" s="5"/>
      <c r="J47" s="5">
        <v>28623</v>
      </c>
      <c r="K47" s="5">
        <v>28923</v>
      </c>
      <c r="L47" s="5">
        <v>15800</v>
      </c>
      <c r="M47" s="5">
        <v>8250</v>
      </c>
      <c r="N47" s="5">
        <v>13100</v>
      </c>
      <c r="O47" s="5">
        <v>8208</v>
      </c>
      <c r="P47" s="5">
        <v>9380</v>
      </c>
      <c r="Q47" s="5">
        <v>9430</v>
      </c>
      <c r="R47" s="5">
        <v>10169</v>
      </c>
      <c r="S47" s="5">
        <v>11000</v>
      </c>
      <c r="T47" s="5">
        <v>10879</v>
      </c>
      <c r="U47" s="5"/>
      <c r="V47" s="5">
        <v>11999</v>
      </c>
      <c r="W47" s="5">
        <v>13525</v>
      </c>
      <c r="X47" s="5">
        <v>13500</v>
      </c>
      <c r="Y47" s="5">
        <v>13700</v>
      </c>
      <c r="Z47" s="5">
        <v>14299</v>
      </c>
      <c r="AA47" s="5">
        <v>12870</v>
      </c>
      <c r="AB47" s="5">
        <v>14470</v>
      </c>
      <c r="AC47" s="5">
        <v>15980</v>
      </c>
      <c r="AD47" s="5">
        <v>15980</v>
      </c>
      <c r="AE47" s="5">
        <v>15960</v>
      </c>
      <c r="AF47" s="5"/>
      <c r="AG47" s="5"/>
      <c r="AH47" s="5"/>
      <c r="AI47" s="5"/>
      <c r="AJ47" s="5"/>
      <c r="AK47" s="5"/>
      <c r="AL47" s="5">
        <v>20400</v>
      </c>
      <c r="AM47" s="5">
        <v>23000</v>
      </c>
      <c r="AN47" s="5">
        <v>57543</v>
      </c>
      <c r="AO47" s="5"/>
      <c r="AP47" s="5"/>
      <c r="AQ47" s="5"/>
      <c r="AR47" s="5">
        <f>(F47+G47+H47+J47+K47+L47+M47+N47+O47+P47+Q47+R47+S47+T47+V47+W47+X47+Y47+Z47)/19</f>
        <v>14249.157894736842</v>
      </c>
      <c r="AS47" s="5">
        <f>(F47+G47+H47+I47+J47+K47+L47+M47+N47+O47+P47+Q47+R47+S47+T47+U47+V47+W47+X47+Y47+Z47+AA47+AB47+AC47+AD47+AE47+AF47+AL47+AM47+AN47)/28</f>
        <v>15962.035714285714</v>
      </c>
    </row>
    <row r="48" spans="1:45" x14ac:dyDescent="0.25">
      <c r="A48" s="5" t="s">
        <v>52</v>
      </c>
      <c r="B48" s="5"/>
      <c r="C48" s="5"/>
      <c r="D48" s="5"/>
      <c r="E48" s="5"/>
      <c r="F48" s="5">
        <v>12115</v>
      </c>
      <c r="G48" s="5">
        <v>13597</v>
      </c>
      <c r="H48" s="5">
        <v>15357</v>
      </c>
      <c r="I48" s="5"/>
      <c r="J48" s="5">
        <v>22795</v>
      </c>
      <c r="K48" s="5">
        <v>44873</v>
      </c>
      <c r="L48" s="5">
        <v>28875</v>
      </c>
      <c r="M48" s="5">
        <v>35932</v>
      </c>
      <c r="N48" s="5">
        <v>39658</v>
      </c>
      <c r="O48" s="5">
        <v>41079</v>
      </c>
      <c r="P48" s="5">
        <v>61853</v>
      </c>
      <c r="Q48" s="5">
        <v>0</v>
      </c>
      <c r="R48" s="5">
        <v>49272</v>
      </c>
      <c r="S48" s="5">
        <v>52000</v>
      </c>
      <c r="T48" s="5">
        <v>49271</v>
      </c>
      <c r="U48" s="5"/>
      <c r="V48" s="5">
        <v>52124</v>
      </c>
      <c r="W48" s="5">
        <v>53952</v>
      </c>
      <c r="X48" s="5">
        <v>53838</v>
      </c>
      <c r="Y48" s="5">
        <v>53917</v>
      </c>
      <c r="Z48" s="5">
        <v>48001</v>
      </c>
      <c r="AA48" s="5">
        <v>43596</v>
      </c>
      <c r="AB48" s="5">
        <v>47797</v>
      </c>
      <c r="AC48" s="5">
        <v>48512</v>
      </c>
      <c r="AD48" s="5">
        <v>48717</v>
      </c>
      <c r="AE48" s="5">
        <v>48698</v>
      </c>
      <c r="AF48" s="5">
        <v>48709</v>
      </c>
      <c r="AG48" s="5"/>
      <c r="AH48" s="5"/>
      <c r="AI48" s="5"/>
      <c r="AJ48" s="5"/>
      <c r="AK48" s="5"/>
      <c r="AL48" s="5">
        <v>52800</v>
      </c>
      <c r="AM48" s="5">
        <v>57895</v>
      </c>
      <c r="AN48" s="5">
        <v>72438</v>
      </c>
      <c r="AO48" s="5"/>
      <c r="AP48" s="5"/>
      <c r="AQ48" s="5"/>
      <c r="AR48" s="5">
        <f>(F48+G48+H48+J48+K48+L48+M48+N48+O48+P48+Q48+R48+S48+T48+V48+W48+X48+Y48+Z48)/19</f>
        <v>38342.57894736842</v>
      </c>
      <c r="AS48" s="5">
        <f>(F48+G48+H48+I48+J48+K48+L48+M48+N48+O48+P48+Q48+R48+S48+T48+U48+V48+W48+X48+Y48+Z48+AA48+AB48+AC48+AD48+AE48+AF48+AL48+AM48+AN48)/28</f>
        <v>42773.964285714283</v>
      </c>
    </row>
    <row r="49" spans="1:45" x14ac:dyDescent="0.25">
      <c r="A49" s="5" t="s">
        <v>54</v>
      </c>
      <c r="B49" s="5"/>
      <c r="C49" s="5"/>
      <c r="D49" s="5"/>
      <c r="E49" s="5"/>
      <c r="F49" s="5">
        <v>217</v>
      </c>
      <c r="G49" s="5">
        <v>35706</v>
      </c>
      <c r="H49" s="5">
        <v>8985</v>
      </c>
      <c r="I49" s="5"/>
      <c r="J49" s="5">
        <v>8141</v>
      </c>
      <c r="K49" s="5">
        <v>2496</v>
      </c>
      <c r="L49" s="5">
        <v>7371</v>
      </c>
      <c r="M49" s="5">
        <v>8456</v>
      </c>
      <c r="N49" s="5">
        <v>7533</v>
      </c>
      <c r="O49" s="5">
        <v>8953</v>
      </c>
      <c r="P49" s="5">
        <v>8249</v>
      </c>
      <c r="Q49" s="5">
        <v>61220</v>
      </c>
      <c r="R49" s="5">
        <v>11537</v>
      </c>
      <c r="S49" s="5">
        <v>9100</v>
      </c>
      <c r="T49" s="5">
        <v>11368</v>
      </c>
      <c r="U49" s="5"/>
      <c r="V49" s="5">
        <v>25577</v>
      </c>
      <c r="W49" s="5">
        <v>11395</v>
      </c>
      <c r="X49" s="5">
        <v>20291</v>
      </c>
      <c r="Y49" s="5">
        <v>18164</v>
      </c>
      <c r="Z49" s="5">
        <v>9761</v>
      </c>
      <c r="AA49" s="5">
        <v>15815</v>
      </c>
      <c r="AB49" s="5">
        <v>17351</v>
      </c>
      <c r="AC49" s="5">
        <v>18844</v>
      </c>
      <c r="AD49" s="5">
        <v>25433</v>
      </c>
      <c r="AE49" s="5">
        <v>21788</v>
      </c>
      <c r="AF49" s="5"/>
      <c r="AG49" s="5"/>
      <c r="AH49" s="5"/>
      <c r="AI49" s="5"/>
      <c r="AJ49" s="5"/>
      <c r="AK49" s="5"/>
      <c r="AL49" s="5">
        <v>12743</v>
      </c>
      <c r="AM49" s="5">
        <v>12797</v>
      </c>
      <c r="AN49" s="5">
        <v>12349</v>
      </c>
      <c r="AO49" s="5"/>
      <c r="AP49" s="5"/>
      <c r="AQ49" s="5"/>
      <c r="AR49" s="5">
        <f>(F49+G49+H49+J49+K49+L49+M49+N49+O49+P49+Q49+R49+S49+T49+V49+W49+X49+Y49+Z49)/19</f>
        <v>14448.421052631578</v>
      </c>
      <c r="AS49" s="5">
        <f>(F49+G49+H49+I49+J49+K49+L49+M49+N49+O49+P49+Q49+R49+S49+T49+U49+V49+W49+X49+Y49+Z49+AA49+AB49+AC49+AD49+AE49+AF49+AL49+AM49+AN49)/28</f>
        <v>14701.428571428571</v>
      </c>
    </row>
    <row r="50" spans="1:45" x14ac:dyDescent="0.25">
      <c r="A50" s="5" t="s">
        <v>53</v>
      </c>
      <c r="B50" s="5"/>
      <c r="C50" s="5"/>
      <c r="D50" s="5"/>
      <c r="E50" s="5"/>
      <c r="F50" s="5"/>
      <c r="G50" s="5"/>
      <c r="H50" s="5">
        <v>1634</v>
      </c>
      <c r="I50" s="5"/>
      <c r="J50" s="5"/>
      <c r="K50" s="5"/>
      <c r="L50" s="5">
        <v>70360</v>
      </c>
      <c r="M50" s="5"/>
      <c r="N50" s="5"/>
      <c r="O50" s="5">
        <v>81810</v>
      </c>
      <c r="P50" s="5">
        <v>32463</v>
      </c>
      <c r="Q50" s="5">
        <v>14645</v>
      </c>
      <c r="R50" s="5">
        <v>32531</v>
      </c>
      <c r="S50" s="5"/>
      <c r="T50" s="5">
        <v>76412</v>
      </c>
      <c r="U50" s="5"/>
      <c r="V50" s="5">
        <v>109712</v>
      </c>
      <c r="W50" s="5">
        <v>126567</v>
      </c>
      <c r="X50" s="5">
        <v>139168</v>
      </c>
      <c r="Y50" s="5">
        <v>145715</v>
      </c>
      <c r="Z50" s="5">
        <v>146808</v>
      </c>
      <c r="AA50" s="5">
        <v>149070</v>
      </c>
      <c r="AB50" s="5">
        <v>133395</v>
      </c>
      <c r="AC50" s="5">
        <v>131743</v>
      </c>
      <c r="AD50" s="5">
        <v>131426</v>
      </c>
      <c r="AE50" s="5">
        <v>126701</v>
      </c>
      <c r="AF50" s="5">
        <v>112612</v>
      </c>
      <c r="AG50" s="5"/>
      <c r="AH50" s="5"/>
      <c r="AI50" s="5"/>
      <c r="AJ50" s="5"/>
      <c r="AK50" s="5"/>
      <c r="AL50" s="5">
        <v>147468</v>
      </c>
      <c r="AM50" s="5">
        <v>149140</v>
      </c>
      <c r="AN50" s="5">
        <v>145212</v>
      </c>
      <c r="AO50" s="5"/>
      <c r="AP50" s="5"/>
      <c r="AQ50" s="5"/>
      <c r="AR50" s="5">
        <f t="shared" ref="AR49:AR66" si="6">(F50+G50+H50+J50+K50+L50+M50+N50+O50+P50+Q50+R50+S50+T50+V50+W50+X50+Y50+Z50)/19</f>
        <v>51464.473684210527</v>
      </c>
      <c r="AS50" s="5">
        <f t="shared" ref="AS49:AS66" si="7">(F50+G50+H50+I50+J50+K50+L50+M50+N50+O50+P50+Q50+R50+S50+T50+U50+V50+W50+X50+Y50+Z50+AA50+AB50+AC50+AD50+AE50+AF50+AL50+AM50+AN50)/28</f>
        <v>78735.428571428565</v>
      </c>
    </row>
    <row r="51" spans="1:45" x14ac:dyDescent="0.25">
      <c r="A51" s="5" t="s">
        <v>55</v>
      </c>
      <c r="B51" s="5"/>
      <c r="C51" s="5"/>
      <c r="D51" s="5"/>
      <c r="E51" s="5"/>
      <c r="F51" s="5">
        <v>4090</v>
      </c>
      <c r="G51" s="5">
        <v>7167</v>
      </c>
      <c r="H51" s="5">
        <v>9185</v>
      </c>
      <c r="I51" s="5"/>
      <c r="J51" s="5">
        <v>10000</v>
      </c>
      <c r="K51" s="5">
        <v>9853</v>
      </c>
      <c r="L51" s="5">
        <v>10435</v>
      </c>
      <c r="M51" s="5"/>
      <c r="N51" s="5">
        <v>12900</v>
      </c>
      <c r="O51" s="5">
        <v>11115</v>
      </c>
      <c r="P51" s="5">
        <v>5410</v>
      </c>
      <c r="Q51" s="5">
        <v>27105</v>
      </c>
      <c r="R51" s="5">
        <v>20956</v>
      </c>
      <c r="S51" s="5">
        <v>27000</v>
      </c>
      <c r="T51" s="5">
        <v>19542</v>
      </c>
      <c r="U51" s="5"/>
      <c r="V51" s="5">
        <v>33393</v>
      </c>
      <c r="W51" s="5">
        <v>36443</v>
      </c>
      <c r="X51" s="5">
        <v>29273</v>
      </c>
      <c r="Y51" s="5">
        <v>29591</v>
      </c>
      <c r="Z51" s="5">
        <v>27037</v>
      </c>
      <c r="AA51" s="5">
        <v>13118</v>
      </c>
      <c r="AB51" s="5">
        <v>13187</v>
      </c>
      <c r="AC51" s="5">
        <v>17057</v>
      </c>
      <c r="AD51" s="5">
        <v>20766</v>
      </c>
      <c r="AE51" s="5">
        <v>21450</v>
      </c>
      <c r="AF51" s="5"/>
      <c r="AG51" s="5"/>
      <c r="AH51" s="5"/>
      <c r="AI51" s="5"/>
      <c r="AJ51" s="5"/>
      <c r="AK51" s="5"/>
      <c r="AL51" s="5">
        <v>22370</v>
      </c>
      <c r="AM51" s="5">
        <v>27219</v>
      </c>
      <c r="AN51" s="5">
        <v>30187</v>
      </c>
      <c r="AO51" s="5"/>
      <c r="AP51" s="5"/>
      <c r="AQ51" s="5"/>
      <c r="AR51" s="5">
        <f t="shared" si="6"/>
        <v>17394.473684210527</v>
      </c>
      <c r="AS51" s="5">
        <f t="shared" si="7"/>
        <v>17708.892857142859</v>
      </c>
    </row>
    <row r="52" spans="1:45" x14ac:dyDescent="0.25">
      <c r="A52" s="5" t="s">
        <v>9</v>
      </c>
      <c r="B52" s="5"/>
      <c r="C52" s="5"/>
      <c r="D52" s="5"/>
      <c r="E52" s="5"/>
      <c r="F52" s="5"/>
      <c r="G52" s="5"/>
      <c r="H52" s="5"/>
      <c r="I52" s="5"/>
      <c r="J52" s="5"/>
      <c r="K52" s="5"/>
      <c r="L52" s="5">
        <v>900</v>
      </c>
      <c r="M52" s="5">
        <v>1500</v>
      </c>
      <c r="N52" s="5"/>
      <c r="O52" s="5">
        <v>1200</v>
      </c>
      <c r="P52" s="5">
        <v>1200</v>
      </c>
      <c r="Q52" s="5">
        <v>1782</v>
      </c>
      <c r="R52" s="5">
        <v>1337</v>
      </c>
      <c r="S52" s="5">
        <v>1200</v>
      </c>
      <c r="T52" s="5">
        <v>1312</v>
      </c>
      <c r="U52" s="5"/>
      <c r="V52" s="5">
        <v>1354</v>
      </c>
      <c r="W52" s="5">
        <v>2152</v>
      </c>
      <c r="X52" s="5">
        <v>4905</v>
      </c>
      <c r="Y52" s="5">
        <v>2607</v>
      </c>
      <c r="Z52" s="5">
        <v>2404</v>
      </c>
      <c r="AA52" s="5">
        <v>2236</v>
      </c>
      <c r="AB52" s="5">
        <v>2102</v>
      </c>
      <c r="AC52" s="5">
        <v>2600</v>
      </c>
      <c r="AD52" s="5">
        <v>2476</v>
      </c>
      <c r="AE52" s="5">
        <v>2482</v>
      </c>
      <c r="AF52" s="5">
        <v>9503</v>
      </c>
      <c r="AG52" s="5"/>
      <c r="AH52" s="5"/>
      <c r="AI52" s="5"/>
      <c r="AJ52" s="5"/>
      <c r="AK52" s="5"/>
      <c r="AL52" s="5">
        <v>4026</v>
      </c>
      <c r="AM52" s="5">
        <v>4809</v>
      </c>
      <c r="AN52" s="5">
        <v>4938</v>
      </c>
      <c r="AO52" s="5"/>
      <c r="AP52" s="5"/>
      <c r="AQ52" s="5"/>
      <c r="AR52" s="5">
        <f t="shared" si="6"/>
        <v>1255.421052631579</v>
      </c>
      <c r="AS52" s="5">
        <f t="shared" si="7"/>
        <v>2108.0357142857142</v>
      </c>
    </row>
    <row r="53" spans="1:45" x14ac:dyDescent="0.25">
      <c r="A53" s="5" t="s">
        <v>8</v>
      </c>
      <c r="B53" s="5"/>
      <c r="C53" s="5"/>
      <c r="D53" s="5"/>
      <c r="E53" s="5"/>
      <c r="F53" s="5"/>
      <c r="G53" s="5"/>
      <c r="H53" s="5"/>
      <c r="I53" s="5"/>
      <c r="J53" s="5"/>
      <c r="K53" s="5"/>
      <c r="L53" s="5">
        <v>1600</v>
      </c>
      <c r="M53" s="5">
        <v>1600</v>
      </c>
      <c r="N53" s="5"/>
      <c r="O53" s="5">
        <v>1600</v>
      </c>
      <c r="P53" s="5">
        <v>1600</v>
      </c>
      <c r="Q53" s="5">
        <v>3111</v>
      </c>
      <c r="R53" s="5">
        <v>2987</v>
      </c>
      <c r="S53" s="5">
        <v>2450</v>
      </c>
      <c r="T53" s="5">
        <v>3482</v>
      </c>
      <c r="U53" s="5"/>
      <c r="V53" s="5">
        <v>5330</v>
      </c>
      <c r="W53" s="5">
        <v>7310</v>
      </c>
      <c r="X53" s="5">
        <v>7833</v>
      </c>
      <c r="Y53" s="5">
        <v>7784</v>
      </c>
      <c r="Z53" s="5">
        <v>6543</v>
      </c>
      <c r="AA53" s="5">
        <v>6244</v>
      </c>
      <c r="AB53" s="5">
        <v>6190</v>
      </c>
      <c r="AC53" s="5">
        <v>7730</v>
      </c>
      <c r="AD53" s="5">
        <v>7370</v>
      </c>
      <c r="AE53" s="5">
        <v>6941</v>
      </c>
      <c r="AF53" s="5"/>
      <c r="AG53" s="5"/>
      <c r="AH53" s="5"/>
      <c r="AI53" s="5"/>
      <c r="AJ53" s="5"/>
      <c r="AK53" s="5"/>
      <c r="AL53" s="5">
        <v>17221</v>
      </c>
      <c r="AM53" s="5">
        <v>20101</v>
      </c>
      <c r="AN53" s="5">
        <v>24338</v>
      </c>
      <c r="AO53" s="5"/>
      <c r="AP53" s="5"/>
      <c r="AQ53" s="5"/>
      <c r="AR53" s="5">
        <f t="shared" si="6"/>
        <v>2801.5789473684213</v>
      </c>
      <c r="AS53" s="5">
        <f t="shared" si="7"/>
        <v>5334.4642857142853</v>
      </c>
    </row>
    <row r="54" spans="1:45" x14ac:dyDescent="0.25">
      <c r="A54" s="5" t="s">
        <v>51</v>
      </c>
      <c r="B54" s="5"/>
      <c r="C54" s="5"/>
      <c r="D54" s="5"/>
      <c r="E54" s="5"/>
      <c r="F54" s="5"/>
      <c r="G54" s="5"/>
      <c r="H54" s="5"/>
      <c r="I54" s="5"/>
      <c r="J54" s="5"/>
      <c r="K54" s="5"/>
      <c r="L54" s="5"/>
      <c r="M54" s="5"/>
      <c r="N54" s="5"/>
      <c r="O54" s="5"/>
      <c r="P54" s="5"/>
      <c r="Q54" s="5">
        <v>41513</v>
      </c>
      <c r="R54" s="5">
        <v>1521</v>
      </c>
      <c r="S54" s="5"/>
      <c r="T54" s="5"/>
      <c r="U54" s="5"/>
      <c r="V54" s="5"/>
      <c r="W54" s="5"/>
      <c r="X54" s="5"/>
      <c r="Y54" s="5"/>
      <c r="Z54" s="5"/>
      <c r="AA54" s="5"/>
      <c r="AB54" s="5"/>
      <c r="AC54" s="5"/>
      <c r="AD54" s="5"/>
      <c r="AE54" s="5"/>
      <c r="AF54" s="5"/>
      <c r="AG54" s="5"/>
      <c r="AH54" s="5"/>
      <c r="AI54" s="5"/>
      <c r="AJ54" s="5"/>
      <c r="AK54" s="5"/>
      <c r="AL54" s="5"/>
      <c r="AM54" s="5"/>
      <c r="AN54" s="5"/>
      <c r="AO54" s="5"/>
      <c r="AP54" s="5"/>
      <c r="AQ54" s="5"/>
      <c r="AR54" s="5">
        <f t="shared" si="6"/>
        <v>2264.9473684210525</v>
      </c>
      <c r="AS54" s="5">
        <f t="shared" si="7"/>
        <v>1536.9285714285713</v>
      </c>
    </row>
    <row r="55" spans="1:45" x14ac:dyDescent="0.25">
      <c r="A55" s="5" t="s">
        <v>56</v>
      </c>
      <c r="B55" s="5"/>
      <c r="C55" s="5"/>
      <c r="D55" s="5"/>
      <c r="E55" s="5"/>
      <c r="F55" s="5"/>
      <c r="G55" s="5">
        <v>215</v>
      </c>
      <c r="H55" s="5"/>
      <c r="I55" s="5"/>
      <c r="J55" s="5"/>
      <c r="K55" s="5"/>
      <c r="L55" s="5">
        <v>4536</v>
      </c>
      <c r="M55" s="5">
        <v>4135</v>
      </c>
      <c r="N55" s="5"/>
      <c r="O55" s="5">
        <v>5856</v>
      </c>
      <c r="P55" s="5">
        <v>5314</v>
      </c>
      <c r="Q55" s="5">
        <v>6013</v>
      </c>
      <c r="R55" s="5">
        <v>5054</v>
      </c>
      <c r="S55" s="5">
        <v>4491</v>
      </c>
      <c r="T55" s="5">
        <v>5672</v>
      </c>
      <c r="U55" s="5"/>
      <c r="V55" s="5">
        <v>5270</v>
      </c>
      <c r="W55" s="5">
        <v>5274</v>
      </c>
      <c r="X55" s="5">
        <v>5243</v>
      </c>
      <c r="Y55" s="5">
        <v>5238</v>
      </c>
      <c r="Z55" s="5">
        <v>4929</v>
      </c>
      <c r="AA55" s="5">
        <v>4330</v>
      </c>
      <c r="AB55" s="5">
        <v>4227</v>
      </c>
      <c r="AC55" s="5">
        <v>5228</v>
      </c>
      <c r="AD55" s="5">
        <v>5229</v>
      </c>
      <c r="AE55" s="5">
        <v>5231</v>
      </c>
      <c r="AF55" s="5"/>
      <c r="AG55" s="5"/>
      <c r="AH55" s="5"/>
      <c r="AI55" s="5"/>
      <c r="AJ55" s="5"/>
      <c r="AK55" s="5"/>
      <c r="AL55" s="5">
        <v>7245</v>
      </c>
      <c r="AM55" s="5">
        <v>8406</v>
      </c>
      <c r="AN55" s="5">
        <v>9436</v>
      </c>
      <c r="AO55" s="5"/>
      <c r="AP55" s="5"/>
      <c r="AQ55" s="5"/>
      <c r="AR55" s="5">
        <f t="shared" si="6"/>
        <v>3538.9473684210525</v>
      </c>
      <c r="AS55" s="5">
        <f t="shared" si="7"/>
        <v>4163.2857142857147</v>
      </c>
    </row>
    <row r="56" spans="1:45" x14ac:dyDescent="0.25">
      <c r="A56" s="5" t="s">
        <v>40</v>
      </c>
      <c r="B56" s="5"/>
      <c r="C56" s="5"/>
      <c r="D56" s="5"/>
      <c r="E56" s="5"/>
      <c r="F56" s="5"/>
      <c r="G56" s="5"/>
      <c r="H56" s="5"/>
      <c r="I56" s="5"/>
      <c r="J56" s="5"/>
      <c r="K56" s="5"/>
      <c r="L56" s="5"/>
      <c r="M56" s="5"/>
      <c r="N56" s="5"/>
      <c r="O56" s="5"/>
      <c r="P56" s="5">
        <v>65676</v>
      </c>
      <c r="Q56" s="5">
        <v>13759</v>
      </c>
      <c r="R56" s="5">
        <v>59590</v>
      </c>
      <c r="S56" s="5"/>
      <c r="T56" s="5">
        <v>14767</v>
      </c>
      <c r="U56" s="5"/>
      <c r="V56" s="5">
        <v>14476</v>
      </c>
      <c r="W56" s="5">
        <v>19941</v>
      </c>
      <c r="X56" s="5">
        <v>7400</v>
      </c>
      <c r="Y56" s="5">
        <v>7628</v>
      </c>
      <c r="Z56" s="5">
        <v>7820</v>
      </c>
      <c r="AA56" s="5">
        <v>7276</v>
      </c>
      <c r="AB56" s="5">
        <v>6548</v>
      </c>
      <c r="AC56" s="5"/>
      <c r="AD56" s="5">
        <v>8321</v>
      </c>
      <c r="AE56" s="5">
        <v>8280</v>
      </c>
      <c r="AF56" s="5">
        <v>8269</v>
      </c>
      <c r="AG56" s="5"/>
      <c r="AH56" s="5"/>
      <c r="AI56" s="5"/>
      <c r="AJ56" s="5"/>
      <c r="AK56" s="5"/>
      <c r="AL56" s="5">
        <v>8561</v>
      </c>
      <c r="AM56" s="5">
        <v>14961</v>
      </c>
      <c r="AN56" s="5">
        <v>21612</v>
      </c>
      <c r="AO56" s="5"/>
      <c r="AP56" s="5"/>
      <c r="AQ56" s="5"/>
      <c r="AR56" s="5">
        <f t="shared" si="6"/>
        <v>11108.263157894737</v>
      </c>
      <c r="AS56" s="5">
        <f t="shared" si="7"/>
        <v>10531.607142857143</v>
      </c>
    </row>
    <row r="57" spans="1:45" x14ac:dyDescent="0.25">
      <c r="A57" s="5" t="s">
        <v>7</v>
      </c>
      <c r="B57" s="5"/>
      <c r="C57" s="5"/>
      <c r="D57" s="5"/>
      <c r="E57" s="5"/>
      <c r="F57" s="5"/>
      <c r="G57" s="5"/>
      <c r="H57" s="5"/>
      <c r="I57" s="5"/>
      <c r="J57" s="5"/>
      <c r="K57" s="5"/>
      <c r="L57" s="5"/>
      <c r="M57" s="5"/>
      <c r="N57" s="5"/>
      <c r="O57" s="5"/>
      <c r="P57" s="5"/>
      <c r="Q57" s="5"/>
      <c r="R57" s="5"/>
      <c r="S57" s="5"/>
      <c r="T57" s="5"/>
      <c r="U57" s="5"/>
      <c r="V57" s="5"/>
      <c r="W57" s="5"/>
      <c r="X57" s="5">
        <v>8441</v>
      </c>
      <c r="Y57" s="5">
        <v>6684</v>
      </c>
      <c r="Z57" s="5">
        <v>8866</v>
      </c>
      <c r="AA57" s="5"/>
      <c r="AB57" s="5"/>
      <c r="AC57" s="5">
        <v>8280</v>
      </c>
      <c r="AD57" s="5"/>
      <c r="AE57" s="5"/>
      <c r="AF57" s="5"/>
      <c r="AG57" s="5"/>
      <c r="AH57" s="5"/>
      <c r="AI57" s="5"/>
      <c r="AJ57" s="5"/>
      <c r="AK57" s="5"/>
      <c r="AL57" s="5"/>
      <c r="AM57" s="5"/>
      <c r="AN57" s="5"/>
      <c r="AO57" s="5"/>
      <c r="AP57" s="5"/>
      <c r="AQ57" s="5"/>
      <c r="AR57" s="5">
        <f t="shared" si="6"/>
        <v>1262.6842105263158</v>
      </c>
      <c r="AS57" s="5">
        <f t="shared" si="7"/>
        <v>1152.5357142857142</v>
      </c>
    </row>
    <row r="58" spans="1:45" x14ac:dyDescent="0.25">
      <c r="A58" s="5" t="s">
        <v>50</v>
      </c>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f t="shared" si="6"/>
        <v>0</v>
      </c>
      <c r="AS58" s="5">
        <f t="shared" si="7"/>
        <v>0</v>
      </c>
    </row>
    <row r="59" spans="1:45" x14ac:dyDescent="0.25">
      <c r="A59" s="5" t="s">
        <v>57</v>
      </c>
      <c r="B59" s="5"/>
      <c r="C59" s="5"/>
      <c r="D59" s="5"/>
      <c r="E59" s="5"/>
      <c r="F59" s="5">
        <v>6216</v>
      </c>
      <c r="G59" s="5">
        <v>9604</v>
      </c>
      <c r="H59" s="5">
        <v>12729</v>
      </c>
      <c r="I59" s="5"/>
      <c r="J59" s="5">
        <v>7907</v>
      </c>
      <c r="K59" s="5"/>
      <c r="L59" s="5">
        <v>8731</v>
      </c>
      <c r="M59" s="5"/>
      <c r="N59" s="5"/>
      <c r="O59" s="5">
        <v>6981</v>
      </c>
      <c r="P59" s="5">
        <v>15824</v>
      </c>
      <c r="Q59" s="5"/>
      <c r="R59" s="5"/>
      <c r="S59" s="5">
        <v>6160</v>
      </c>
      <c r="T59" s="5">
        <v>29382</v>
      </c>
      <c r="U59" s="5"/>
      <c r="V59" s="5">
        <v>48674</v>
      </c>
      <c r="W59" s="5">
        <v>195302</v>
      </c>
      <c r="X59" s="5">
        <v>48378</v>
      </c>
      <c r="Y59" s="5">
        <v>51491</v>
      </c>
      <c r="Z59" s="5"/>
      <c r="AA59" s="5"/>
      <c r="AB59" s="5"/>
      <c r="AC59" s="5"/>
      <c r="AD59" s="5"/>
      <c r="AE59" s="5"/>
      <c r="AF59" s="5"/>
      <c r="AG59" s="5"/>
      <c r="AH59" s="5"/>
      <c r="AI59" s="5"/>
      <c r="AJ59" s="5"/>
      <c r="AK59" s="5"/>
      <c r="AL59" s="5">
        <v>40921</v>
      </c>
      <c r="AM59" s="5">
        <v>16674</v>
      </c>
      <c r="AN59" s="5">
        <v>86097</v>
      </c>
      <c r="AO59" s="5"/>
      <c r="AP59" s="5"/>
      <c r="AQ59" s="5"/>
      <c r="AR59" s="5">
        <f t="shared" si="6"/>
        <v>23546.263157894737</v>
      </c>
      <c r="AS59" s="5">
        <f t="shared" si="7"/>
        <v>21109.678571428572</v>
      </c>
    </row>
    <row r="60" spans="1:45" x14ac:dyDescent="0.25">
      <c r="A60" s="5" t="s">
        <v>17</v>
      </c>
      <c r="B60" s="5"/>
      <c r="C60" s="5"/>
      <c r="D60" s="5"/>
      <c r="E60" s="5"/>
      <c r="F60" s="5">
        <v>6058</v>
      </c>
      <c r="G60" s="5">
        <v>2162</v>
      </c>
      <c r="H60" s="5">
        <v>3661</v>
      </c>
      <c r="I60" s="5"/>
      <c r="J60" s="5">
        <v>5373</v>
      </c>
      <c r="K60" s="5">
        <v>6425</v>
      </c>
      <c r="L60" s="5"/>
      <c r="M60" s="5"/>
      <c r="N60" s="5">
        <v>11982</v>
      </c>
      <c r="O60" s="5">
        <v>7379</v>
      </c>
      <c r="P60" s="5">
        <v>8607</v>
      </c>
      <c r="Q60" s="5">
        <v>82780</v>
      </c>
      <c r="R60" s="5">
        <v>15416</v>
      </c>
      <c r="S60" s="5">
        <v>17090</v>
      </c>
      <c r="T60" s="5"/>
      <c r="U60" s="5"/>
      <c r="V60" s="5">
        <v>12049</v>
      </c>
      <c r="W60" s="5">
        <v>40898</v>
      </c>
      <c r="X60" s="5">
        <v>17310</v>
      </c>
      <c r="Y60" s="5">
        <v>17533</v>
      </c>
      <c r="Z60" s="5">
        <v>31644</v>
      </c>
      <c r="AA60" s="5">
        <v>58172</v>
      </c>
      <c r="AB60" s="5">
        <v>3738</v>
      </c>
      <c r="AC60" s="5">
        <v>5894</v>
      </c>
      <c r="AD60" s="5">
        <v>7844</v>
      </c>
      <c r="AE60" s="5">
        <v>8183</v>
      </c>
      <c r="AF60" s="5">
        <v>78489</v>
      </c>
      <c r="AG60" s="5"/>
      <c r="AH60" s="5"/>
      <c r="AI60" s="5"/>
      <c r="AJ60" s="5"/>
      <c r="AK60" s="5"/>
      <c r="AL60" s="5">
        <v>43922</v>
      </c>
      <c r="AM60" s="5">
        <v>58339</v>
      </c>
      <c r="AN60" s="5">
        <v>21291</v>
      </c>
      <c r="AO60" s="5"/>
      <c r="AP60" s="5"/>
      <c r="AQ60" s="5"/>
      <c r="AR60" s="5">
        <f t="shared" si="6"/>
        <v>15071.947368421053</v>
      </c>
      <c r="AS60" s="5">
        <f t="shared" si="7"/>
        <v>20437.107142857141</v>
      </c>
    </row>
    <row r="61" spans="1:45" x14ac:dyDescent="0.25">
      <c r="A61" s="5" t="s">
        <v>58</v>
      </c>
      <c r="B61" s="5"/>
      <c r="C61" s="5"/>
      <c r="D61" s="5"/>
      <c r="E61" s="5"/>
      <c r="F61" s="5"/>
      <c r="G61" s="5"/>
      <c r="H61" s="5"/>
      <c r="I61" s="5"/>
      <c r="J61" s="5"/>
      <c r="K61" s="5"/>
      <c r="L61" s="5"/>
      <c r="M61" s="5"/>
      <c r="N61" s="5"/>
      <c r="O61" s="5"/>
      <c r="P61" s="5"/>
      <c r="Q61" s="5"/>
      <c r="R61" s="5">
        <v>223571</v>
      </c>
      <c r="S61" s="5">
        <v>33000</v>
      </c>
      <c r="T61" s="5"/>
      <c r="U61" s="5"/>
      <c r="V61" s="5"/>
      <c r="W61" s="5"/>
      <c r="X61" s="5"/>
      <c r="Y61" s="5"/>
      <c r="Z61" s="5"/>
      <c r="AA61" s="5"/>
      <c r="AB61" s="5"/>
      <c r="AC61" s="5"/>
      <c r="AD61" s="5"/>
      <c r="AE61" s="5"/>
      <c r="AF61" s="5"/>
      <c r="AG61" s="5"/>
      <c r="AH61" s="5"/>
      <c r="AI61" s="5"/>
      <c r="AJ61" s="5"/>
      <c r="AK61" s="5"/>
      <c r="AL61" s="5"/>
      <c r="AM61" s="5"/>
      <c r="AN61" s="5"/>
      <c r="AO61" s="5"/>
      <c r="AP61" s="5"/>
      <c r="AQ61" s="5"/>
      <c r="AR61" s="5">
        <f t="shared" si="6"/>
        <v>13503.736842105263</v>
      </c>
      <c r="AS61" s="5">
        <f t="shared" si="7"/>
        <v>9163.25</v>
      </c>
    </row>
    <row r="62" spans="1:45" x14ac:dyDescent="0.25">
      <c r="A62" s="5" t="s">
        <v>59</v>
      </c>
      <c r="B62" s="5"/>
      <c r="C62" s="5"/>
      <c r="D62" s="5"/>
      <c r="E62" s="5"/>
      <c r="F62" s="5"/>
      <c r="G62" s="5"/>
      <c r="H62" s="5"/>
      <c r="I62" s="5"/>
      <c r="J62" s="5"/>
      <c r="K62" s="5"/>
      <c r="L62" s="5"/>
      <c r="M62" s="5"/>
      <c r="N62" s="5"/>
      <c r="O62" s="5"/>
      <c r="P62" s="5"/>
      <c r="Q62" s="5"/>
      <c r="R62" s="5"/>
      <c r="S62" s="5"/>
      <c r="T62" s="5"/>
      <c r="U62" s="5"/>
      <c r="V62" s="5"/>
      <c r="W62" s="5"/>
      <c r="X62" s="5"/>
      <c r="Y62" s="5"/>
      <c r="Z62" s="5">
        <v>5732</v>
      </c>
      <c r="AA62" s="5"/>
      <c r="AB62" s="5"/>
      <c r="AC62" s="5"/>
      <c r="AD62" s="5"/>
      <c r="AE62" s="5"/>
      <c r="AF62" s="5"/>
      <c r="AG62" s="5"/>
      <c r="AH62" s="5"/>
      <c r="AI62" s="5"/>
      <c r="AJ62" s="5"/>
      <c r="AK62" s="5"/>
      <c r="AL62" s="5"/>
      <c r="AM62" s="5"/>
      <c r="AN62" s="5"/>
      <c r="AO62" s="5"/>
      <c r="AP62" s="5"/>
      <c r="AQ62" s="5"/>
      <c r="AR62" s="5">
        <f t="shared" si="6"/>
        <v>301.68421052631578</v>
      </c>
      <c r="AS62" s="5">
        <f t="shared" si="7"/>
        <v>204.71428571428572</v>
      </c>
    </row>
    <row r="63" spans="1:45" x14ac:dyDescent="0.25">
      <c r="A63" s="5" t="s">
        <v>60</v>
      </c>
      <c r="B63" s="5"/>
      <c r="C63" s="5"/>
      <c r="D63" s="5"/>
      <c r="E63" s="5"/>
      <c r="F63" s="5"/>
      <c r="G63" s="5"/>
      <c r="H63" s="5"/>
      <c r="I63" s="5"/>
      <c r="J63" s="5"/>
      <c r="K63" s="5"/>
      <c r="L63" s="5"/>
      <c r="M63" s="5"/>
      <c r="N63" s="5"/>
      <c r="O63" s="5"/>
      <c r="P63" s="5"/>
      <c r="Q63" s="5"/>
      <c r="R63" s="5"/>
      <c r="S63" s="5"/>
      <c r="T63" s="5"/>
      <c r="U63" s="5"/>
      <c r="V63" s="5"/>
      <c r="W63" s="5"/>
      <c r="X63" s="5">
        <v>17184</v>
      </c>
      <c r="Y63" s="5">
        <v>15095</v>
      </c>
      <c r="Z63" s="5">
        <v>17833</v>
      </c>
      <c r="AA63" s="5">
        <v>1184</v>
      </c>
      <c r="AB63" s="5">
        <v>16083</v>
      </c>
      <c r="AC63" s="5">
        <v>5601</v>
      </c>
      <c r="AD63" s="5">
        <v>17022</v>
      </c>
      <c r="AE63" s="5">
        <v>3915</v>
      </c>
      <c r="AF63" s="5"/>
      <c r="AG63" s="5"/>
      <c r="AH63" s="5"/>
      <c r="AI63" s="5"/>
      <c r="AJ63" s="5"/>
      <c r="AK63" s="5"/>
      <c r="AL63" s="5">
        <v>10952</v>
      </c>
      <c r="AM63" s="5">
        <v>9455</v>
      </c>
      <c r="AN63" s="5">
        <v>8579</v>
      </c>
      <c r="AO63" s="5"/>
      <c r="AP63" s="5"/>
      <c r="AQ63" s="5"/>
      <c r="AR63" s="5">
        <f t="shared" si="6"/>
        <v>2637.4736842105262</v>
      </c>
      <c r="AS63" s="5">
        <f t="shared" si="7"/>
        <v>4389.3928571428569</v>
      </c>
    </row>
    <row r="64" spans="1:4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f t="shared" si="6"/>
        <v>0</v>
      </c>
      <c r="AS64" s="5">
        <f t="shared" si="7"/>
        <v>0</v>
      </c>
    </row>
    <row r="65" spans="1:45" x14ac:dyDescent="0.25">
      <c r="A65" s="5" t="s">
        <v>11</v>
      </c>
      <c r="B65" s="5">
        <f>SUM(B42:B64)</f>
        <v>0</v>
      </c>
      <c r="C65" s="5">
        <f t="shared" ref="C65:AP65" si="8">SUM(C42:C64)</f>
        <v>0</v>
      </c>
      <c r="D65" s="5">
        <f t="shared" si="8"/>
        <v>0</v>
      </c>
      <c r="E65" s="5">
        <f t="shared" si="8"/>
        <v>0</v>
      </c>
      <c r="F65" s="5">
        <f t="shared" si="8"/>
        <v>129019</v>
      </c>
      <c r="G65" s="5">
        <f t="shared" si="8"/>
        <v>247213</v>
      </c>
      <c r="H65" s="5">
        <f t="shared" si="8"/>
        <v>248059</v>
      </c>
      <c r="I65" s="5">
        <v>170759</v>
      </c>
      <c r="J65" s="5">
        <f t="shared" si="8"/>
        <v>167838</v>
      </c>
      <c r="K65" s="5">
        <f t="shared" si="8"/>
        <v>203545</v>
      </c>
      <c r="L65" s="5">
        <f t="shared" si="8"/>
        <v>362930</v>
      </c>
      <c r="M65" s="5">
        <f t="shared" si="8"/>
        <v>289356</v>
      </c>
      <c r="N65" s="5">
        <f t="shared" si="8"/>
        <v>306207</v>
      </c>
      <c r="O65" s="5">
        <f t="shared" si="8"/>
        <v>369157</v>
      </c>
      <c r="P65" s="5">
        <f t="shared" si="8"/>
        <v>304386</v>
      </c>
      <c r="Q65" s="5">
        <f t="shared" si="8"/>
        <v>304360</v>
      </c>
      <c r="R65" s="5">
        <f t="shared" si="8"/>
        <v>516906</v>
      </c>
      <c r="S65" s="5">
        <f t="shared" si="8"/>
        <v>276600</v>
      </c>
      <c r="T65" s="5">
        <f t="shared" si="8"/>
        <v>333282</v>
      </c>
      <c r="U65" s="5">
        <f t="shared" si="8"/>
        <v>0</v>
      </c>
      <c r="V65" s="5">
        <f t="shared" si="8"/>
        <v>525958</v>
      </c>
      <c r="W65" s="5">
        <f t="shared" si="8"/>
        <v>590814</v>
      </c>
      <c r="X65" s="5">
        <f t="shared" si="8"/>
        <v>448367</v>
      </c>
      <c r="Y65" s="5">
        <f t="shared" si="8"/>
        <v>462361</v>
      </c>
      <c r="Z65" s="5">
        <f t="shared" si="8"/>
        <v>386800</v>
      </c>
      <c r="AA65" s="5">
        <f t="shared" si="8"/>
        <v>370028</v>
      </c>
      <c r="AB65" s="5">
        <f>SUM(AB44:AB63)</f>
        <v>322241</v>
      </c>
      <c r="AC65" s="5">
        <f t="shared" si="8"/>
        <v>343389</v>
      </c>
      <c r="AD65" s="5">
        <f t="shared" si="8"/>
        <v>361000</v>
      </c>
      <c r="AE65" s="5">
        <f t="shared" si="8"/>
        <v>334889</v>
      </c>
      <c r="AF65" s="5">
        <f t="shared" si="8"/>
        <v>327376</v>
      </c>
      <c r="AG65" s="5">
        <f t="shared" si="8"/>
        <v>0</v>
      </c>
      <c r="AH65" s="5">
        <v>395488</v>
      </c>
      <c r="AI65" s="5">
        <v>415759</v>
      </c>
      <c r="AJ65" s="5">
        <v>475856</v>
      </c>
      <c r="AK65" s="5">
        <v>611638</v>
      </c>
      <c r="AL65" s="5">
        <f t="shared" si="8"/>
        <v>738697</v>
      </c>
      <c r="AM65" s="5">
        <f t="shared" si="8"/>
        <v>705275</v>
      </c>
      <c r="AN65" s="5">
        <f t="shared" si="8"/>
        <v>814217</v>
      </c>
      <c r="AO65" s="5"/>
      <c r="AP65" s="5"/>
      <c r="AQ65" s="5"/>
      <c r="AR65" s="5">
        <f t="shared" si="6"/>
        <v>340692.5263157895</v>
      </c>
      <c r="AS65" s="5">
        <f t="shared" si="7"/>
        <v>391465.32142857142</v>
      </c>
    </row>
    <row r="66" spans="1:45" x14ac:dyDescent="0.25">
      <c r="A66" s="5" t="s">
        <v>12</v>
      </c>
      <c r="B66" s="5"/>
      <c r="C66" s="5"/>
      <c r="D66" s="5"/>
      <c r="E66" s="5"/>
      <c r="F66" s="5"/>
      <c r="G66" s="5"/>
      <c r="H66" s="5"/>
      <c r="I66" s="5"/>
      <c r="J66" s="5"/>
      <c r="K66" s="5"/>
      <c r="L66" s="5"/>
      <c r="M66" s="5"/>
      <c r="N66" s="5"/>
      <c r="O66" s="5"/>
      <c r="P66" s="5"/>
      <c r="Q66" s="5"/>
      <c r="R66" s="5"/>
      <c r="S66" s="5"/>
      <c r="T66" s="5"/>
      <c r="U66" s="5"/>
      <c r="V66" s="5"/>
      <c r="W66" s="5"/>
      <c r="X66" s="5"/>
      <c r="Y66" s="5"/>
      <c r="Z66" s="5"/>
      <c r="AA66" s="5">
        <v>374028</v>
      </c>
      <c r="AB66" s="5"/>
      <c r="AC66" s="5"/>
      <c r="AD66" s="5"/>
      <c r="AE66" s="5">
        <v>334891</v>
      </c>
      <c r="AF66" s="5"/>
      <c r="AG66" s="5"/>
      <c r="AH66" s="5"/>
      <c r="AI66" s="5"/>
      <c r="AJ66" s="5"/>
      <c r="AK66" s="5"/>
      <c r="AL66" s="5">
        <v>738999</v>
      </c>
      <c r="AM66" s="5">
        <v>705279</v>
      </c>
      <c r="AN66" s="5">
        <v>814216</v>
      </c>
      <c r="AO66" s="5"/>
      <c r="AP66" s="5"/>
      <c r="AQ66" s="5"/>
      <c r="AR66" s="5"/>
      <c r="AS66" s="5"/>
    </row>
    <row r="67" spans="1:45" x14ac:dyDescent="0.25">
      <c r="A67" s="5" t="s">
        <v>13</v>
      </c>
      <c r="B67" s="5"/>
      <c r="C67" s="5"/>
      <c r="D67" s="5"/>
      <c r="E67" s="5"/>
      <c r="F67" s="5"/>
      <c r="G67" s="5"/>
      <c r="H67" s="5"/>
      <c r="I67" s="5"/>
      <c r="J67" s="5"/>
      <c r="K67" s="5"/>
      <c r="L67" s="5"/>
      <c r="M67" s="5"/>
      <c r="N67" s="5"/>
      <c r="O67" s="5"/>
      <c r="P67" s="5"/>
      <c r="Q67" s="5"/>
      <c r="R67" s="5"/>
      <c r="S67" s="5"/>
      <c r="T67" s="5"/>
      <c r="U67" s="5"/>
      <c r="V67" s="5"/>
      <c r="W67" s="5"/>
      <c r="X67" s="5"/>
      <c r="Y67" s="5"/>
      <c r="Z67" s="5"/>
      <c r="AA67" s="5">
        <f>AA66-AA65</f>
        <v>4000</v>
      </c>
      <c r="AB67" s="5"/>
      <c r="AC67" s="5"/>
      <c r="AD67" s="5"/>
      <c r="AE67" s="5">
        <f>AE66-AE65</f>
        <v>2</v>
      </c>
      <c r="AF67" s="5"/>
      <c r="AG67" s="5"/>
      <c r="AH67" s="5"/>
      <c r="AI67" s="5"/>
      <c r="AJ67" s="5"/>
      <c r="AK67" s="5"/>
      <c r="AL67" s="5">
        <f>AL66-AL65</f>
        <v>302</v>
      </c>
      <c r="AM67" s="5">
        <f>AM66-AM65</f>
        <v>4</v>
      </c>
      <c r="AN67" s="5">
        <f>AN66-AN65</f>
        <v>-1</v>
      </c>
      <c r="AO67" s="5"/>
      <c r="AP67" s="5"/>
      <c r="AQ67" s="5"/>
      <c r="AR67" s="5"/>
      <c r="AS67" s="5"/>
    </row>
    <row r="68" spans="1:45" x14ac:dyDescent="0.25">
      <c r="AR68" s="5"/>
      <c r="AS68" s="5"/>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67"/>
  <sheetViews>
    <sheetView showZeros="0" workbookViewId="0">
      <pane xSplit="1" ySplit="6" topLeftCell="B7" activePane="bottomRight" state="frozen"/>
      <selection pane="topRight" activeCell="B1" sqref="B1"/>
      <selection pane="bottomLeft" activeCell="A7" sqref="A7"/>
      <selection pane="bottomRight" activeCell="B9" sqref="B9"/>
    </sheetView>
  </sheetViews>
  <sheetFormatPr defaultRowHeight="15" x14ac:dyDescent="0.25"/>
  <cols>
    <col min="1" max="1" width="44.5703125" bestFit="1" customWidth="1"/>
    <col min="43" max="43" width="2.28515625" customWidth="1"/>
    <col min="44" max="45" width="9.5703125" bestFit="1" customWidth="1"/>
  </cols>
  <sheetData>
    <row r="1" spans="1:46" x14ac:dyDescent="0.25">
      <c r="A1" s="1" t="s">
        <v>23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row>
    <row r="2" spans="1:46" x14ac:dyDescent="0.25">
      <c r="A2" s="16" t="s">
        <v>37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row>
    <row r="3" spans="1:46" ht="30" x14ac:dyDescent="0.25">
      <c r="A3" s="18" t="s">
        <v>64</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4"/>
      <c r="AS3" s="3"/>
    </row>
    <row r="4" spans="1:46" x14ac:dyDescent="0.25">
      <c r="A4" s="18" t="s">
        <v>67</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4" t="s">
        <v>18</v>
      </c>
      <c r="AS4" s="4" t="s">
        <v>18</v>
      </c>
    </row>
    <row r="5" spans="1:46" x14ac:dyDescent="0.25">
      <c r="A5" s="4" t="s">
        <v>1</v>
      </c>
      <c r="B5" s="4">
        <v>1890</v>
      </c>
      <c r="C5" s="4">
        <v>1891</v>
      </c>
      <c r="D5" s="4">
        <v>1892</v>
      </c>
      <c r="E5" s="4">
        <v>1893</v>
      </c>
      <c r="F5" s="4">
        <v>1894</v>
      </c>
      <c r="G5" s="4">
        <v>1895</v>
      </c>
      <c r="H5" s="4">
        <v>1896</v>
      </c>
      <c r="I5" s="4">
        <v>1897</v>
      </c>
      <c r="J5" s="4">
        <v>1898</v>
      </c>
      <c r="K5" s="4">
        <v>1899</v>
      </c>
      <c r="L5" s="4">
        <v>1900</v>
      </c>
      <c r="M5" s="4">
        <v>1901</v>
      </c>
      <c r="N5" s="4">
        <v>1902</v>
      </c>
      <c r="O5" s="4">
        <v>1903</v>
      </c>
      <c r="P5" s="4">
        <v>1904</v>
      </c>
      <c r="Q5" s="4">
        <v>1905</v>
      </c>
      <c r="R5" s="4">
        <v>1906</v>
      </c>
      <c r="S5" s="4">
        <v>1907</v>
      </c>
      <c r="T5" s="4">
        <v>1908</v>
      </c>
      <c r="U5" s="4">
        <v>1909</v>
      </c>
      <c r="V5" s="4">
        <v>1910</v>
      </c>
      <c r="W5" s="4">
        <v>1911</v>
      </c>
      <c r="X5" s="4">
        <v>1912</v>
      </c>
      <c r="Y5" s="4">
        <v>1913</v>
      </c>
      <c r="Z5" s="4">
        <v>1914</v>
      </c>
      <c r="AA5" s="4">
        <v>1915</v>
      </c>
      <c r="AB5" s="4">
        <v>1916</v>
      </c>
      <c r="AC5" s="4">
        <v>1917</v>
      </c>
      <c r="AD5" s="4">
        <v>1918</v>
      </c>
      <c r="AE5" s="4">
        <v>1919</v>
      </c>
      <c r="AF5" s="4">
        <v>1920</v>
      </c>
      <c r="AG5" s="4">
        <v>1921</v>
      </c>
      <c r="AH5" s="4">
        <v>1922</v>
      </c>
      <c r="AI5" s="4">
        <v>1923</v>
      </c>
      <c r="AJ5" s="4">
        <v>1924</v>
      </c>
      <c r="AK5" s="4">
        <v>1925</v>
      </c>
      <c r="AL5" s="4">
        <v>1926</v>
      </c>
      <c r="AM5" s="4">
        <v>1927</v>
      </c>
      <c r="AN5" s="4">
        <v>1928</v>
      </c>
      <c r="AO5" s="4">
        <v>1929</v>
      </c>
      <c r="AP5" s="4">
        <v>1930</v>
      </c>
      <c r="AQ5" s="4"/>
      <c r="AR5" s="4" t="s">
        <v>19</v>
      </c>
      <c r="AS5" s="4" t="s">
        <v>20</v>
      </c>
    </row>
    <row r="6" spans="1:46"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2" t="s">
        <v>24</v>
      </c>
      <c r="AS6" s="2" t="s">
        <v>25</v>
      </c>
    </row>
    <row r="7" spans="1:46" x14ac:dyDescent="0.25">
      <c r="A7" s="6" t="s">
        <v>2</v>
      </c>
      <c r="B7" s="2" t="s">
        <v>3</v>
      </c>
      <c r="C7" s="2" t="s">
        <v>3</v>
      </c>
      <c r="D7" s="2" t="s">
        <v>3</v>
      </c>
      <c r="E7" s="2" t="s">
        <v>3</v>
      </c>
      <c r="F7" s="2" t="s">
        <v>3</v>
      </c>
      <c r="G7" s="2" t="s">
        <v>3</v>
      </c>
      <c r="H7" s="2" t="s">
        <v>3</v>
      </c>
      <c r="I7" s="2" t="s">
        <v>3</v>
      </c>
      <c r="J7" s="2" t="s">
        <v>3</v>
      </c>
      <c r="K7" s="2" t="s">
        <v>3</v>
      </c>
      <c r="L7" s="2" t="s">
        <v>3</v>
      </c>
      <c r="M7" s="2" t="s">
        <v>3</v>
      </c>
      <c r="N7" s="2" t="s">
        <v>3</v>
      </c>
      <c r="O7" s="2" t="s">
        <v>3</v>
      </c>
      <c r="P7" s="2" t="s">
        <v>3</v>
      </c>
      <c r="Q7" s="2" t="s">
        <v>3</v>
      </c>
      <c r="R7" s="2" t="s">
        <v>3</v>
      </c>
      <c r="S7" s="2" t="s">
        <v>3</v>
      </c>
      <c r="T7" s="2" t="s">
        <v>3</v>
      </c>
      <c r="U7" s="2" t="s">
        <v>3</v>
      </c>
      <c r="V7" s="2" t="s">
        <v>3</v>
      </c>
      <c r="W7" s="2" t="s">
        <v>3</v>
      </c>
      <c r="X7" s="2" t="s">
        <v>3</v>
      </c>
      <c r="Y7" s="2" t="s">
        <v>3</v>
      </c>
      <c r="Z7" s="2" t="s">
        <v>3</v>
      </c>
      <c r="AA7" s="2" t="s">
        <v>3</v>
      </c>
      <c r="AB7" s="2" t="s">
        <v>3</v>
      </c>
      <c r="AC7" s="2" t="s">
        <v>3</v>
      </c>
      <c r="AD7" s="2" t="s">
        <v>3</v>
      </c>
      <c r="AE7" s="2" t="s">
        <v>3</v>
      </c>
      <c r="AF7" s="2" t="s">
        <v>3</v>
      </c>
      <c r="AG7" s="2" t="s">
        <v>3</v>
      </c>
      <c r="AH7" s="2" t="s">
        <v>3</v>
      </c>
      <c r="AI7" s="2" t="s">
        <v>3</v>
      </c>
      <c r="AJ7" s="2" t="s">
        <v>3</v>
      </c>
      <c r="AK7" s="2" t="s">
        <v>3</v>
      </c>
      <c r="AL7" s="2" t="s">
        <v>3</v>
      </c>
      <c r="AM7" s="2" t="s">
        <v>3</v>
      </c>
      <c r="AN7" s="2" t="s">
        <v>3</v>
      </c>
      <c r="AO7" s="2" t="s">
        <v>3</v>
      </c>
      <c r="AP7" s="2" t="s">
        <v>3</v>
      </c>
      <c r="AQ7" s="5"/>
      <c r="AR7" s="5"/>
      <c r="AS7" s="5"/>
    </row>
    <row r="8" spans="1:46"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row>
    <row r="9" spans="1:46" x14ac:dyDescent="0.25">
      <c r="A9" s="5" t="s">
        <v>4</v>
      </c>
      <c r="B9" s="5"/>
      <c r="C9" s="5"/>
      <c r="D9" s="5"/>
      <c r="E9" s="5"/>
      <c r="F9" s="5"/>
      <c r="G9" s="5"/>
      <c r="H9" s="5">
        <v>1748</v>
      </c>
      <c r="I9" s="5"/>
      <c r="J9" s="5">
        <v>2769</v>
      </c>
      <c r="K9" s="5"/>
      <c r="L9" s="5"/>
      <c r="M9" s="5"/>
      <c r="N9" s="5"/>
      <c r="O9" s="5">
        <v>1447</v>
      </c>
      <c r="P9" s="5">
        <v>6618</v>
      </c>
      <c r="Q9" s="5">
        <v>10502</v>
      </c>
      <c r="R9" s="5">
        <v>12751</v>
      </c>
      <c r="S9" s="5">
        <v>25249</v>
      </c>
      <c r="T9" s="5">
        <v>103</v>
      </c>
      <c r="U9" s="5">
        <v>4034</v>
      </c>
      <c r="V9" s="5">
        <v>250</v>
      </c>
      <c r="W9" s="5">
        <v>12227</v>
      </c>
      <c r="X9" s="5">
        <v>6186</v>
      </c>
      <c r="Y9" s="5">
        <v>133414</v>
      </c>
      <c r="Z9" s="5">
        <v>1509</v>
      </c>
      <c r="AA9" s="5">
        <v>753</v>
      </c>
      <c r="AB9" s="5">
        <v>1018</v>
      </c>
      <c r="AC9" s="5">
        <v>374</v>
      </c>
      <c r="AD9" s="5">
        <v>1137</v>
      </c>
      <c r="AE9" s="5">
        <v>405</v>
      </c>
      <c r="AF9" s="5">
        <v>829</v>
      </c>
      <c r="AG9" s="5"/>
      <c r="AH9" s="5"/>
      <c r="AI9" s="5"/>
      <c r="AJ9" s="5"/>
      <c r="AK9" s="5"/>
      <c r="AL9" s="5"/>
      <c r="AM9" s="5"/>
      <c r="AN9" s="5"/>
      <c r="AO9" s="5"/>
      <c r="AP9" s="5"/>
      <c r="AQ9" s="5"/>
      <c r="AR9" s="5">
        <f t="shared" ref="AR9:AT32" si="0">(H9+J9+K9+N9+P9+Q9+R9+S9+T9+U9+V9+W9+X9+Y9+Z9)/15</f>
        <v>14490.666666666666</v>
      </c>
      <c r="AS9" s="5">
        <f>(H9+J9+K9+N9+O9+P9+Q9+R9+S9+T9+U9+V9+W9+X9+Y9+Z9+AA9+AB9+AC9+AD9+AE9+AF9)/21</f>
        <v>10634.428571428571</v>
      </c>
      <c r="AT9" s="5"/>
    </row>
    <row r="10" spans="1:46"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row>
    <row r="11" spans="1:46" x14ac:dyDescent="0.25">
      <c r="A11" s="5" t="s">
        <v>38</v>
      </c>
      <c r="B11" s="5"/>
      <c r="C11" s="5"/>
      <c r="D11" s="5"/>
      <c r="E11" s="5"/>
      <c r="F11" s="5"/>
      <c r="G11" s="5"/>
      <c r="H11" s="5">
        <v>61737</v>
      </c>
      <c r="I11" s="5"/>
      <c r="J11" s="5">
        <v>104957</v>
      </c>
      <c r="K11" s="5">
        <v>76364</v>
      </c>
      <c r="L11" s="5"/>
      <c r="M11" s="5"/>
      <c r="N11" s="5">
        <v>99414</v>
      </c>
      <c r="O11" s="5">
        <v>102155</v>
      </c>
      <c r="P11" s="5">
        <v>87550</v>
      </c>
      <c r="Q11" s="5">
        <v>95579</v>
      </c>
      <c r="R11" s="5">
        <v>101669</v>
      </c>
      <c r="S11" s="5">
        <v>107541</v>
      </c>
      <c r="T11" s="5">
        <v>91846</v>
      </c>
      <c r="U11" s="5">
        <v>103661</v>
      </c>
      <c r="V11" s="5">
        <v>105013</v>
      </c>
      <c r="W11" s="5">
        <v>119974</v>
      </c>
      <c r="X11" s="5">
        <v>137440</v>
      </c>
      <c r="Y11" s="5">
        <v>164922</v>
      </c>
      <c r="Z11" s="5">
        <v>163646</v>
      </c>
      <c r="AA11" s="5">
        <v>152738</v>
      </c>
      <c r="AB11" s="5">
        <v>148316</v>
      </c>
      <c r="AC11" s="5">
        <v>151684</v>
      </c>
      <c r="AD11" s="5">
        <v>150066</v>
      </c>
      <c r="AE11" s="5">
        <v>151836</v>
      </c>
      <c r="AF11" s="5">
        <v>164356</v>
      </c>
      <c r="AG11" s="5"/>
      <c r="AH11" s="5"/>
      <c r="AI11" s="5"/>
      <c r="AJ11" s="5"/>
      <c r="AK11" s="5"/>
      <c r="AL11" s="5"/>
      <c r="AM11" s="5"/>
      <c r="AN11" s="5"/>
      <c r="AO11" s="5"/>
      <c r="AP11" s="5"/>
      <c r="AQ11" s="5"/>
      <c r="AR11" s="5">
        <f t="shared" si="0"/>
        <v>108087.53333333334</v>
      </c>
      <c r="AS11" s="5">
        <f>(H11+J11+K11+N11+O11+P11+Q11+R11+S11+T11+U11+V11+W11+X11+Y11+Z11+AA11+AB11+AC11+AD11+AE11+AF11)/21</f>
        <v>125831.61904761905</v>
      </c>
    </row>
    <row r="12" spans="1:46" x14ac:dyDescent="0.25">
      <c r="A12" s="5" t="s">
        <v>5</v>
      </c>
      <c r="B12" s="5"/>
      <c r="C12" s="5"/>
      <c r="D12" s="5"/>
      <c r="E12" s="5"/>
      <c r="F12" s="5"/>
      <c r="G12" s="5"/>
      <c r="H12" s="5">
        <v>3481</v>
      </c>
      <c r="I12" s="5"/>
      <c r="J12" s="5">
        <v>746</v>
      </c>
      <c r="K12" s="5">
        <v>18692</v>
      </c>
      <c r="L12" s="5"/>
      <c r="M12" s="5"/>
      <c r="N12" s="5">
        <v>59060</v>
      </c>
      <c r="O12" s="5">
        <v>61650</v>
      </c>
      <c r="P12" s="5">
        <v>63511</v>
      </c>
      <c r="Q12" s="5">
        <v>50173</v>
      </c>
      <c r="R12" s="5">
        <v>58703</v>
      </c>
      <c r="S12" s="5">
        <v>54582</v>
      </c>
      <c r="T12" s="5">
        <v>60936</v>
      </c>
      <c r="U12" s="5">
        <v>64746</v>
      </c>
      <c r="V12" s="5">
        <v>65806</v>
      </c>
      <c r="W12" s="5">
        <v>89465</v>
      </c>
      <c r="X12" s="5">
        <v>20532</v>
      </c>
      <c r="Y12" s="5">
        <v>122100</v>
      </c>
      <c r="Z12" s="5">
        <v>131215</v>
      </c>
      <c r="AA12" s="5">
        <v>129968</v>
      </c>
      <c r="AB12" s="5">
        <v>136130</v>
      </c>
      <c r="AC12" s="5">
        <v>143814</v>
      </c>
      <c r="AD12" s="5">
        <v>142970</v>
      </c>
      <c r="AE12" s="5">
        <v>145962</v>
      </c>
      <c r="AF12" s="5">
        <v>161525</v>
      </c>
      <c r="AG12" s="5"/>
      <c r="AH12" s="5"/>
      <c r="AI12" s="5"/>
      <c r="AJ12" s="5"/>
      <c r="AK12" s="5"/>
      <c r="AL12" s="5"/>
      <c r="AM12" s="5"/>
      <c r="AN12" s="5"/>
      <c r="AO12" s="5"/>
      <c r="AP12" s="5"/>
      <c r="AQ12" s="5"/>
      <c r="AR12" s="5">
        <f t="shared" si="0"/>
        <v>57583.199999999997</v>
      </c>
      <c r="AS12" s="5">
        <f>(H12+J12+K12+N12+O12+P12+Q12+R12+S12+T12+U12+V12+W12+X12+Y12+Z12+AA12+AB12+AC12+AD12+AE12+AF12)/21</f>
        <v>85036.523809523816</v>
      </c>
    </row>
    <row r="13" spans="1:46" x14ac:dyDescent="0.25">
      <c r="A13" s="7" t="s">
        <v>6</v>
      </c>
      <c r="B13" s="5"/>
      <c r="C13" s="5"/>
      <c r="D13" s="5"/>
      <c r="E13" s="5"/>
      <c r="F13" s="5"/>
      <c r="G13" s="5"/>
      <c r="H13" s="5"/>
      <c r="I13" s="5"/>
      <c r="J13" s="5"/>
      <c r="K13" s="5"/>
      <c r="L13" s="5"/>
      <c r="M13" s="5"/>
      <c r="N13" s="5"/>
      <c r="O13" s="5"/>
      <c r="P13" s="5"/>
      <c r="Q13" s="5"/>
      <c r="R13" s="5"/>
      <c r="S13" s="5"/>
      <c r="T13" s="5"/>
      <c r="U13" s="5"/>
      <c r="V13" s="5"/>
      <c r="W13" s="5"/>
      <c r="X13" s="5">
        <v>7953</v>
      </c>
      <c r="Y13" s="5"/>
      <c r="Z13" s="5"/>
      <c r="AA13" s="5"/>
      <c r="AB13" s="5"/>
      <c r="AC13" s="5"/>
      <c r="AD13" s="5"/>
      <c r="AE13" s="5"/>
      <c r="AF13" s="5"/>
      <c r="AG13" s="5"/>
      <c r="AH13" s="5"/>
      <c r="AI13" s="5"/>
      <c r="AJ13" s="5"/>
      <c r="AK13" s="5"/>
      <c r="AL13" s="5"/>
      <c r="AM13" s="5"/>
      <c r="AN13" s="5"/>
      <c r="AO13" s="5"/>
      <c r="AP13" s="5"/>
      <c r="AQ13" s="5"/>
      <c r="AR13" s="5">
        <f t="shared" si="0"/>
        <v>530.20000000000005</v>
      </c>
      <c r="AS13" s="5">
        <f>(H13+J13+K13+N13+O13+P13+Q13+R13+S13+T13+U13+V13+W13+X13+Y13+Z13+AA13+AB13+AC13+AD13+AE13+AF13)/21</f>
        <v>378.71428571428572</v>
      </c>
    </row>
    <row r="14" spans="1:46" x14ac:dyDescent="0.25">
      <c r="A14" s="5" t="s">
        <v>27</v>
      </c>
      <c r="B14" s="5"/>
      <c r="C14" s="5"/>
      <c r="D14" s="5"/>
      <c r="E14" s="5"/>
      <c r="F14" s="5"/>
      <c r="G14" s="5"/>
      <c r="H14" s="5">
        <v>6441</v>
      </c>
      <c r="I14" s="5"/>
      <c r="J14" s="5">
        <v>28117</v>
      </c>
      <c r="K14" s="5">
        <v>3477</v>
      </c>
      <c r="L14" s="5"/>
      <c r="M14" s="5"/>
      <c r="N14" s="5">
        <v>9144</v>
      </c>
      <c r="O14" s="5">
        <v>4716</v>
      </c>
      <c r="P14" s="5">
        <v>8104</v>
      </c>
      <c r="Q14" s="5">
        <v>16157</v>
      </c>
      <c r="R14" s="5"/>
      <c r="S14" s="5">
        <v>17286</v>
      </c>
      <c r="T14" s="5">
        <v>18205</v>
      </c>
      <c r="U14" s="5"/>
      <c r="V14" s="5"/>
      <c r="W14" s="5">
        <v>31180</v>
      </c>
      <c r="X14" s="5">
        <v>26394</v>
      </c>
      <c r="Y14" s="5">
        <v>29575</v>
      </c>
      <c r="Z14" s="5">
        <v>26841</v>
      </c>
      <c r="AA14" s="5">
        <v>30287</v>
      </c>
      <c r="AB14" s="5">
        <v>32778</v>
      </c>
      <c r="AC14" s="5">
        <v>34518</v>
      </c>
      <c r="AD14" s="5">
        <v>32193</v>
      </c>
      <c r="AE14" s="5">
        <v>12096</v>
      </c>
      <c r="AF14" s="5"/>
      <c r="AG14" s="5"/>
      <c r="AH14" s="5"/>
      <c r="AI14" s="5"/>
      <c r="AJ14" s="5"/>
      <c r="AK14" s="5"/>
      <c r="AL14" s="5"/>
      <c r="AM14" s="5"/>
      <c r="AN14" s="5"/>
      <c r="AO14" s="5"/>
      <c r="AP14" s="5"/>
      <c r="AQ14" s="5"/>
      <c r="AR14" s="5">
        <f t="shared" si="0"/>
        <v>14728.066666666668</v>
      </c>
      <c r="AS14" s="5">
        <f>(H14+J14+K14+N14+O14+P14+Q14+R14+S14+T14+U14+V14+W14+X14+Y14+Z14+AA14+AB14+AC14+AD14+AE14+AF14)/21</f>
        <v>17500.428571428572</v>
      </c>
    </row>
    <row r="15" spans="1:46" x14ac:dyDescent="0.25">
      <c r="A15" s="5" t="s">
        <v>39</v>
      </c>
      <c r="B15" s="5"/>
      <c r="C15" s="5"/>
      <c r="D15" s="5"/>
      <c r="E15" s="5"/>
      <c r="F15" s="5"/>
      <c r="G15" s="5"/>
      <c r="H15" s="5"/>
      <c r="I15" s="5"/>
      <c r="J15" s="5"/>
      <c r="K15" s="5"/>
      <c r="L15" s="5"/>
      <c r="M15" s="5"/>
      <c r="N15" s="5"/>
      <c r="O15" s="5"/>
      <c r="P15" s="5"/>
      <c r="Q15" s="5"/>
      <c r="R15" s="5">
        <v>34756</v>
      </c>
      <c r="S15" s="5"/>
      <c r="T15" s="5"/>
      <c r="U15" s="5">
        <v>27258</v>
      </c>
      <c r="V15" s="5">
        <v>25055</v>
      </c>
      <c r="W15" s="5"/>
      <c r="X15" s="5"/>
      <c r="Y15" s="5"/>
      <c r="Z15" s="5"/>
      <c r="AA15" s="5"/>
      <c r="AB15" s="5"/>
      <c r="AC15" s="5"/>
      <c r="AD15" s="5"/>
      <c r="AE15" s="5"/>
      <c r="AF15" s="5"/>
      <c r="AG15" s="5"/>
      <c r="AH15" s="5"/>
      <c r="AI15" s="5"/>
      <c r="AJ15" s="5"/>
      <c r="AK15" s="5"/>
      <c r="AL15" s="5"/>
      <c r="AM15" s="5"/>
      <c r="AN15" s="5"/>
      <c r="AO15" s="5"/>
      <c r="AP15" s="5"/>
      <c r="AQ15" s="5"/>
      <c r="AR15" s="5">
        <f t="shared" si="0"/>
        <v>5804.6</v>
      </c>
      <c r="AS15" s="5">
        <f>(H15+J15+K15+N15+O15+P15+Q15+R15+S15+T15+U15+V15+W15+X15+Y15+Z15+AA15+AB15+AC15+AD15+AE15+AF15)/21</f>
        <v>4146.1428571428569</v>
      </c>
    </row>
    <row r="16" spans="1:46" x14ac:dyDescent="0.25">
      <c r="A16" s="5" t="s">
        <v>40</v>
      </c>
      <c r="B16" s="5"/>
      <c r="C16" s="5"/>
      <c r="D16" s="5"/>
      <c r="E16" s="5"/>
      <c r="F16" s="5"/>
      <c r="G16" s="5"/>
      <c r="H16" s="5"/>
      <c r="I16" s="5"/>
      <c r="J16" s="5"/>
      <c r="K16" s="5">
        <v>29595</v>
      </c>
      <c r="L16" s="5"/>
      <c r="M16" s="5"/>
      <c r="N16" s="5"/>
      <c r="O16" s="5"/>
      <c r="P16" s="5"/>
      <c r="Q16" s="5"/>
      <c r="R16" s="5"/>
      <c r="S16" s="5"/>
      <c r="T16" s="5">
        <v>3966</v>
      </c>
      <c r="U16" s="5"/>
      <c r="V16" s="5"/>
      <c r="W16" s="5">
        <v>5000</v>
      </c>
      <c r="X16" s="5">
        <v>29332</v>
      </c>
      <c r="Y16" s="5"/>
      <c r="Z16" s="5"/>
      <c r="AA16" s="5">
        <v>21290</v>
      </c>
      <c r="AB16" s="5"/>
      <c r="AC16" s="5"/>
      <c r="AD16" s="5"/>
      <c r="AE16" s="5">
        <v>3776</v>
      </c>
      <c r="AF16" s="5"/>
      <c r="AG16" s="5"/>
      <c r="AH16" s="5"/>
      <c r="AI16" s="5"/>
      <c r="AJ16" s="5"/>
      <c r="AK16" s="5"/>
      <c r="AL16" s="5"/>
      <c r="AM16" s="5"/>
      <c r="AN16" s="5"/>
      <c r="AO16" s="5"/>
      <c r="AP16" s="5"/>
      <c r="AQ16" s="5"/>
      <c r="AR16" s="5">
        <f t="shared" si="0"/>
        <v>4526.2</v>
      </c>
      <c r="AS16" s="5">
        <f>(H16+J16+K16+N16+O16+P16+Q16+R16+S16+T16+U16+V16+W16+X16+Y16+Z16+AA16+AB16+AC16+AD16+AE16+AF16)/21</f>
        <v>4426.6190476190477</v>
      </c>
    </row>
    <row r="17" spans="1:45" x14ac:dyDescent="0.25">
      <c r="A17" s="5" t="s">
        <v>7</v>
      </c>
      <c r="B17" s="5"/>
      <c r="C17" s="5"/>
      <c r="D17" s="5"/>
      <c r="E17" s="5"/>
      <c r="F17" s="5"/>
      <c r="G17" s="5"/>
      <c r="H17" s="5"/>
      <c r="I17" s="5"/>
      <c r="J17" s="5"/>
      <c r="K17" s="5"/>
      <c r="L17" s="5"/>
      <c r="M17" s="5"/>
      <c r="N17" s="5"/>
      <c r="O17" s="5"/>
      <c r="P17" s="5"/>
      <c r="Q17" s="6">
        <v>2060</v>
      </c>
      <c r="R17" s="5"/>
      <c r="S17" s="5"/>
      <c r="T17" s="5"/>
      <c r="U17" s="5">
        <v>3556</v>
      </c>
      <c r="V17" s="5">
        <v>3860</v>
      </c>
      <c r="W17" s="5">
        <v>3759</v>
      </c>
      <c r="X17" s="5">
        <v>47908</v>
      </c>
      <c r="Y17" s="5"/>
      <c r="Z17" s="5"/>
      <c r="AA17" s="5"/>
      <c r="AB17" s="5"/>
      <c r="AC17" s="5"/>
      <c r="AD17" s="5"/>
      <c r="AE17" s="5"/>
      <c r="AF17" s="5"/>
      <c r="AG17" s="5"/>
      <c r="AH17" s="5"/>
      <c r="AI17" s="5"/>
      <c r="AJ17" s="5"/>
      <c r="AK17" s="5"/>
      <c r="AL17" s="5"/>
      <c r="AM17" s="5"/>
      <c r="AN17" s="5"/>
      <c r="AO17" s="5"/>
      <c r="AP17" s="5"/>
      <c r="AQ17" s="5"/>
      <c r="AR17" s="5">
        <f t="shared" si="0"/>
        <v>4076.2</v>
      </c>
      <c r="AS17" s="5">
        <f>(H17+J17+K17+N17+O17+P17+Q17+R17+S17+T17+U17+V17+W17+X17+Y17+Z17+AA17+AB17+AC17+AD17+AE17+AF17)/21</f>
        <v>2911.5714285714284</v>
      </c>
    </row>
    <row r="18" spans="1:45" x14ac:dyDescent="0.25">
      <c r="A18" s="5" t="s">
        <v>41</v>
      </c>
      <c r="B18" s="5"/>
      <c r="C18" s="5"/>
      <c r="D18" s="5"/>
      <c r="E18" s="5"/>
      <c r="F18" s="5"/>
      <c r="G18" s="5"/>
      <c r="H18" s="5"/>
      <c r="I18" s="5"/>
      <c r="J18" s="5"/>
      <c r="K18" s="5"/>
      <c r="L18" s="5"/>
      <c r="M18" s="5"/>
      <c r="N18" s="5"/>
      <c r="O18" s="5"/>
      <c r="P18" s="5"/>
      <c r="Q18" s="6"/>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f t="shared" si="0"/>
        <v>0</v>
      </c>
      <c r="AS18" s="5">
        <f t="shared" ref="AS11:AS30" si="1">SUM(F18:AN18)/21</f>
        <v>0</v>
      </c>
    </row>
    <row r="19" spans="1:45" x14ac:dyDescent="0.25">
      <c r="A19" s="5" t="s">
        <v>42</v>
      </c>
      <c r="B19" s="5"/>
      <c r="C19" s="5"/>
      <c r="D19" s="5"/>
      <c r="E19" s="5"/>
      <c r="F19" s="5"/>
      <c r="G19" s="5"/>
      <c r="H19" s="5">
        <v>6040</v>
      </c>
      <c r="I19" s="5"/>
      <c r="J19" s="5">
        <v>4468</v>
      </c>
      <c r="K19" s="5">
        <v>3560</v>
      </c>
      <c r="L19" s="5"/>
      <c r="M19" s="5"/>
      <c r="N19" s="5">
        <v>9730</v>
      </c>
      <c r="O19" s="5"/>
      <c r="P19" s="5">
        <v>4202</v>
      </c>
      <c r="Q19" s="7">
        <v>3283</v>
      </c>
      <c r="R19" s="5"/>
      <c r="S19" s="5"/>
      <c r="T19" s="5">
        <v>3716</v>
      </c>
      <c r="U19" s="5">
        <v>4618</v>
      </c>
      <c r="V19" s="5">
        <v>5514</v>
      </c>
      <c r="W19" s="5">
        <v>6490</v>
      </c>
      <c r="X19" s="5">
        <v>8970</v>
      </c>
      <c r="Y19" s="5">
        <v>8946</v>
      </c>
      <c r="Z19" s="5">
        <v>7268</v>
      </c>
      <c r="AA19" s="5">
        <v>8022</v>
      </c>
      <c r="AB19" s="5">
        <v>7740</v>
      </c>
      <c r="AC19" s="5">
        <v>9272</v>
      </c>
      <c r="AD19" s="5">
        <v>9826</v>
      </c>
      <c r="AE19" s="5">
        <v>9584</v>
      </c>
      <c r="AF19" s="5"/>
      <c r="AG19" s="5"/>
      <c r="AH19" s="5"/>
      <c r="AI19" s="5"/>
      <c r="AJ19" s="5"/>
      <c r="AK19" s="5"/>
      <c r="AL19" s="5"/>
      <c r="AM19" s="5"/>
      <c r="AN19" s="5"/>
      <c r="AO19" s="5"/>
      <c r="AP19" s="5"/>
      <c r="AQ19" s="5"/>
      <c r="AR19" s="5">
        <f t="shared" si="0"/>
        <v>5120.333333333333</v>
      </c>
      <c r="AS19" s="5">
        <f>(H19+J19+K19+N19+O19+P19+Q19+R19+S19+T19+U19+V19+W19+X19+Y19+Z19+AA19+AB19+AC19+AD19+AE19+AF19)/21</f>
        <v>5773.7619047619046</v>
      </c>
    </row>
    <row r="20" spans="1:45" x14ac:dyDescent="0.25">
      <c r="A20" s="5" t="s">
        <v>8</v>
      </c>
      <c r="B20" s="5"/>
      <c r="C20" s="5"/>
      <c r="D20" s="5"/>
      <c r="E20" s="5"/>
      <c r="F20" s="5"/>
      <c r="G20" s="5"/>
      <c r="H20" s="5">
        <v>3439</v>
      </c>
      <c r="I20" s="5"/>
      <c r="J20" s="5">
        <v>6776</v>
      </c>
      <c r="K20" s="5">
        <v>7056</v>
      </c>
      <c r="L20" s="5"/>
      <c r="M20" s="5"/>
      <c r="N20" s="5"/>
      <c r="O20" s="5">
        <v>8607</v>
      </c>
      <c r="P20" s="5"/>
      <c r="Q20" s="5">
        <v>2820</v>
      </c>
      <c r="R20" s="5">
        <v>9912</v>
      </c>
      <c r="S20" s="5">
        <v>12870</v>
      </c>
      <c r="T20" s="5">
        <v>14637</v>
      </c>
      <c r="U20" s="5">
        <v>15944</v>
      </c>
      <c r="V20" s="5">
        <v>15247</v>
      </c>
      <c r="W20" s="5">
        <v>15147</v>
      </c>
      <c r="X20" s="5">
        <v>17077</v>
      </c>
      <c r="Y20" s="5">
        <v>16037</v>
      </c>
      <c r="Z20" s="5">
        <v>12495</v>
      </c>
      <c r="AA20" s="5">
        <v>12671</v>
      </c>
      <c r="AB20" s="5">
        <v>20263</v>
      </c>
      <c r="AC20" s="5">
        <v>22157</v>
      </c>
      <c r="AD20" s="5">
        <v>17891</v>
      </c>
      <c r="AE20" s="5">
        <v>15839</v>
      </c>
      <c r="AF20" s="5"/>
      <c r="AG20" s="5"/>
      <c r="AH20" s="5"/>
      <c r="AI20" s="5"/>
      <c r="AJ20" s="5"/>
      <c r="AK20" s="5"/>
      <c r="AL20" s="5"/>
      <c r="AM20" s="5"/>
      <c r="AN20" s="5"/>
      <c r="AO20" s="5"/>
      <c r="AP20" s="5"/>
      <c r="AQ20" s="5"/>
      <c r="AR20" s="5">
        <f t="shared" si="0"/>
        <v>9963.7999999999993</v>
      </c>
      <c r="AS20" s="5">
        <f>(H20+J20+K20+N20+O20+P20+Q20+R20+S20+T20+U20+V20+W20+X20+Y20+Z20+AA20+AB20+AC20+AD20+AE20+AF20)/21</f>
        <v>11756.428571428571</v>
      </c>
    </row>
    <row r="21" spans="1:45" x14ac:dyDescent="0.25">
      <c r="A21" s="5" t="s">
        <v>9</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f t="shared" si="0"/>
        <v>0</v>
      </c>
      <c r="AS21" s="5">
        <f t="shared" si="1"/>
        <v>0</v>
      </c>
    </row>
    <row r="22" spans="1:45" x14ac:dyDescent="0.25">
      <c r="A22" s="5" t="s">
        <v>10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v>16319</v>
      </c>
      <c r="AG22" s="5"/>
      <c r="AH22" s="5"/>
      <c r="AI22" s="5"/>
      <c r="AJ22" s="5"/>
      <c r="AK22" s="5"/>
      <c r="AL22" s="5"/>
      <c r="AM22" s="5"/>
      <c r="AN22" s="5"/>
      <c r="AO22" s="5"/>
      <c r="AP22" s="5"/>
      <c r="AQ22" s="5"/>
      <c r="AR22" s="5">
        <f t="shared" si="0"/>
        <v>0</v>
      </c>
      <c r="AS22" s="5">
        <f>(H22+J22+K22+N22+O22+P22+Q22+R22+S22+T22+U22+V22+W22+X22+Y22+Z22+AA22+AB22+AC22+AD22+AE22+AF22)/21</f>
        <v>777.09523809523807</v>
      </c>
    </row>
    <row r="23" spans="1:45" x14ac:dyDescent="0.25">
      <c r="A23" s="19" t="s">
        <v>43</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f t="shared" si="0"/>
        <v>0</v>
      </c>
      <c r="AS23" s="5">
        <f t="shared" si="1"/>
        <v>0</v>
      </c>
    </row>
    <row r="24" spans="1:45" x14ac:dyDescent="0.25">
      <c r="A24" s="5" t="s">
        <v>44</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f t="shared" si="0"/>
        <v>0</v>
      </c>
      <c r="AS24" s="5">
        <f t="shared" si="1"/>
        <v>0</v>
      </c>
    </row>
    <row r="25" spans="1:45" x14ac:dyDescent="0.25">
      <c r="A25" s="5" t="s">
        <v>45</v>
      </c>
      <c r="B25" s="5"/>
      <c r="C25" s="5"/>
      <c r="D25" s="5"/>
      <c r="E25" s="5"/>
      <c r="F25" s="5"/>
      <c r="G25" s="5"/>
      <c r="H25" s="5">
        <v>20000</v>
      </c>
      <c r="I25" s="5"/>
      <c r="J25" s="5"/>
      <c r="K25" s="5"/>
      <c r="L25" s="5"/>
      <c r="M25" s="5"/>
      <c r="N25" s="5"/>
      <c r="O25" s="5"/>
      <c r="P25" s="5"/>
      <c r="Q25" s="5"/>
      <c r="R25" s="5"/>
      <c r="S25" s="5"/>
      <c r="T25" s="5"/>
      <c r="U25" s="5"/>
      <c r="V25" s="5"/>
      <c r="W25" s="5"/>
      <c r="X25" s="5">
        <v>8000</v>
      </c>
      <c r="Y25" s="5"/>
      <c r="Z25" s="5"/>
      <c r="AA25" s="5"/>
      <c r="AB25" s="5"/>
      <c r="AC25" s="5"/>
      <c r="AD25" s="5">
        <v>5000</v>
      </c>
      <c r="AE25" s="5"/>
      <c r="AF25" s="5"/>
      <c r="AG25" s="5"/>
      <c r="AH25" s="5"/>
      <c r="AI25" s="5"/>
      <c r="AJ25" s="5"/>
      <c r="AK25" s="5"/>
      <c r="AL25" s="5"/>
      <c r="AM25" s="5"/>
      <c r="AN25" s="5"/>
      <c r="AO25" s="5"/>
      <c r="AP25" s="5"/>
      <c r="AQ25" s="5"/>
      <c r="AR25" s="5">
        <f t="shared" si="0"/>
        <v>1866.6666666666667</v>
      </c>
      <c r="AS25" s="5">
        <f>(H25+J25+K25+N25+O25+P25+Q25+R25+S25+T25+U25+V25+W25+X25+Y25+Z25+AA25+AB25+AC25+AD25+AE25+AF25)/21</f>
        <v>1571.4285714285713</v>
      </c>
    </row>
    <row r="26" spans="1:45" x14ac:dyDescent="0.25">
      <c r="A26" s="5" t="s">
        <v>46</v>
      </c>
      <c r="B26" s="5"/>
      <c r="C26" s="5"/>
      <c r="D26" s="5"/>
      <c r="E26" s="5"/>
      <c r="F26" s="5"/>
      <c r="G26" s="5"/>
      <c r="H26" s="5"/>
      <c r="I26" s="5"/>
      <c r="J26" s="5"/>
      <c r="K26" s="5"/>
      <c r="L26" s="5"/>
      <c r="M26" s="5"/>
      <c r="N26" s="5">
        <v>2600</v>
      </c>
      <c r="O26" s="5"/>
      <c r="P26" s="5">
        <v>10762</v>
      </c>
      <c r="Q26" s="5">
        <v>22899</v>
      </c>
      <c r="R26" s="5">
        <v>13701</v>
      </c>
      <c r="S26" s="5">
        <v>14432</v>
      </c>
      <c r="T26" s="5">
        <v>18361</v>
      </c>
      <c r="U26" s="5">
        <v>13795</v>
      </c>
      <c r="V26" s="5">
        <v>11744</v>
      </c>
      <c r="W26" s="5">
        <v>25363</v>
      </c>
      <c r="X26" s="5">
        <v>11908</v>
      </c>
      <c r="Y26" s="5">
        <v>11879</v>
      </c>
      <c r="Z26" s="5">
        <v>14563</v>
      </c>
      <c r="AA26" s="5">
        <v>25523</v>
      </c>
      <c r="AB26" s="5">
        <v>22588</v>
      </c>
      <c r="AC26" s="5">
        <v>17063</v>
      </c>
      <c r="AD26" s="5">
        <v>26155</v>
      </c>
      <c r="AE26" s="5">
        <v>34697</v>
      </c>
      <c r="AF26" s="5">
        <v>30966</v>
      </c>
      <c r="AG26" s="5"/>
      <c r="AH26" s="5"/>
      <c r="AI26" s="5"/>
      <c r="AJ26" s="5"/>
      <c r="AK26" s="5"/>
      <c r="AL26" s="5"/>
      <c r="AM26" s="5"/>
      <c r="AN26" s="5"/>
      <c r="AO26" s="5"/>
      <c r="AP26" s="5"/>
      <c r="AQ26" s="5"/>
      <c r="AR26" s="5">
        <f t="shared" si="0"/>
        <v>11467.133333333333</v>
      </c>
      <c r="AS26" s="5">
        <f>(H26+J26+K26+N26+O26+P26+Q26+R26+S26+T26+U26+V26+W26+X26+Y26+Z26+AA26+AB26+AC26+AD26+AE26+AF26)/21</f>
        <v>15666.619047619048</v>
      </c>
    </row>
    <row r="27" spans="1:45" x14ac:dyDescent="0.25">
      <c r="A27" s="5" t="s">
        <v>61</v>
      </c>
      <c r="B27" s="5"/>
      <c r="C27" s="5"/>
      <c r="D27" s="5"/>
      <c r="E27" s="5"/>
      <c r="F27" s="5"/>
      <c r="G27" s="5"/>
      <c r="H27" s="5"/>
      <c r="I27" s="5"/>
      <c r="J27" s="5">
        <v>93330</v>
      </c>
      <c r="K27" s="5"/>
      <c r="L27" s="5"/>
      <c r="M27" s="5"/>
      <c r="N27" s="5"/>
      <c r="O27" s="5"/>
      <c r="P27" s="5"/>
      <c r="Q27" s="5">
        <v>53305</v>
      </c>
      <c r="R27" s="5">
        <v>11250</v>
      </c>
      <c r="S27" s="5">
        <v>124886</v>
      </c>
      <c r="T27" s="5"/>
      <c r="U27" s="5">
        <v>99436</v>
      </c>
      <c r="V27" s="5">
        <v>407902</v>
      </c>
      <c r="W27" s="5">
        <v>536983</v>
      </c>
      <c r="X27" s="5">
        <v>1000000</v>
      </c>
      <c r="Y27" s="5"/>
      <c r="Z27" s="5"/>
      <c r="AA27" s="5">
        <v>98914</v>
      </c>
      <c r="AB27" s="5">
        <v>120067</v>
      </c>
      <c r="AC27" s="5"/>
      <c r="AD27" s="5">
        <v>21000</v>
      </c>
      <c r="AE27" s="5">
        <v>80436</v>
      </c>
      <c r="AF27" s="5"/>
      <c r="AG27" s="5"/>
      <c r="AH27" s="5"/>
      <c r="AI27" s="5"/>
      <c r="AJ27" s="5"/>
      <c r="AK27" s="5"/>
      <c r="AL27" s="5"/>
      <c r="AM27" s="5"/>
      <c r="AN27" s="5"/>
      <c r="AO27" s="5"/>
      <c r="AP27" s="5"/>
      <c r="AQ27" s="5"/>
      <c r="AR27" s="5">
        <f t="shared" si="0"/>
        <v>155139.46666666667</v>
      </c>
      <c r="AS27" s="5">
        <f t="shared" si="1"/>
        <v>126071.85714285714</v>
      </c>
    </row>
    <row r="28" spans="1:45" x14ac:dyDescent="0.25">
      <c r="A28" s="5" t="s">
        <v>63</v>
      </c>
      <c r="B28" s="5"/>
      <c r="C28" s="5"/>
      <c r="D28" s="5"/>
      <c r="E28" s="5"/>
      <c r="F28" s="5"/>
      <c r="G28" s="5"/>
      <c r="H28" s="5"/>
      <c r="I28" s="5"/>
      <c r="J28" s="5"/>
      <c r="K28" s="5"/>
      <c r="L28" s="5"/>
      <c r="M28" s="5"/>
      <c r="N28" s="5"/>
      <c r="O28" s="5">
        <v>447</v>
      </c>
      <c r="P28" s="5">
        <v>4926</v>
      </c>
      <c r="Q28" s="5"/>
      <c r="R28" s="5">
        <v>2121</v>
      </c>
      <c r="S28" s="5">
        <v>11237</v>
      </c>
      <c r="T28" s="5">
        <v>268</v>
      </c>
      <c r="U28" s="5">
        <v>3830</v>
      </c>
      <c r="V28" s="5">
        <v>7309</v>
      </c>
      <c r="W28" s="5"/>
      <c r="X28" s="5">
        <v>11648</v>
      </c>
      <c r="Y28" s="5"/>
      <c r="Z28" s="5"/>
      <c r="AA28" s="5"/>
      <c r="AB28" s="5"/>
      <c r="AC28" s="5"/>
      <c r="AD28" s="5"/>
      <c r="AE28" s="5"/>
      <c r="AF28" s="5"/>
      <c r="AG28" s="5"/>
      <c r="AH28" s="5"/>
      <c r="AI28" s="5"/>
      <c r="AJ28" s="5"/>
      <c r="AK28" s="5"/>
      <c r="AL28" s="5"/>
      <c r="AM28" s="5"/>
      <c r="AN28" s="5"/>
      <c r="AO28" s="5"/>
      <c r="AP28" s="5"/>
      <c r="AQ28" s="5"/>
      <c r="AR28" s="5">
        <f t="shared" si="0"/>
        <v>2755.9333333333334</v>
      </c>
      <c r="AS28" s="5">
        <f t="shared" si="1"/>
        <v>1989.8095238095239</v>
      </c>
    </row>
    <row r="29" spans="1:45" x14ac:dyDescent="0.25">
      <c r="A29" s="5" t="s">
        <v>57</v>
      </c>
      <c r="B29" s="5"/>
      <c r="C29" s="5"/>
      <c r="D29" s="5"/>
      <c r="E29" s="5"/>
      <c r="F29" s="5"/>
      <c r="G29" s="5"/>
      <c r="H29" s="5">
        <v>1548</v>
      </c>
      <c r="I29" s="5"/>
      <c r="J29" s="5">
        <v>8482</v>
      </c>
      <c r="K29" s="5">
        <v>2035</v>
      </c>
      <c r="L29" s="5"/>
      <c r="M29" s="5"/>
      <c r="N29" s="5">
        <v>6656</v>
      </c>
      <c r="O29" s="5">
        <v>6837</v>
      </c>
      <c r="P29" s="5">
        <v>2249</v>
      </c>
      <c r="Q29" s="5">
        <v>3713</v>
      </c>
      <c r="R29" s="5">
        <v>2729</v>
      </c>
      <c r="S29" s="5"/>
      <c r="T29" s="5">
        <v>6807</v>
      </c>
      <c r="U29" s="5"/>
      <c r="V29" s="5">
        <v>2700</v>
      </c>
      <c r="W29" s="5"/>
      <c r="X29" s="5">
        <v>2777</v>
      </c>
      <c r="Y29" s="5">
        <v>715</v>
      </c>
      <c r="Z29" s="5">
        <v>14056</v>
      </c>
      <c r="AA29" s="5">
        <v>11336</v>
      </c>
      <c r="AB29" s="5">
        <v>17506</v>
      </c>
      <c r="AC29" s="5">
        <v>19561</v>
      </c>
      <c r="AD29" s="5"/>
      <c r="AE29" s="5"/>
      <c r="AF29" s="5"/>
      <c r="AG29" s="5"/>
      <c r="AH29" s="5"/>
      <c r="AI29" s="5"/>
      <c r="AJ29" s="5"/>
      <c r="AK29" s="5"/>
      <c r="AL29" s="5"/>
      <c r="AM29" s="5"/>
      <c r="AN29" s="5"/>
      <c r="AO29" s="5"/>
      <c r="AP29" s="5"/>
      <c r="AQ29" s="5"/>
      <c r="AR29" s="5">
        <f t="shared" si="0"/>
        <v>3631.1333333333332</v>
      </c>
      <c r="AS29" s="5">
        <f t="shared" si="1"/>
        <v>5224.1428571428569</v>
      </c>
    </row>
    <row r="30" spans="1:45" x14ac:dyDescent="0.25">
      <c r="A30" s="5" t="s">
        <v>62</v>
      </c>
      <c r="B30" s="5"/>
      <c r="C30" s="5"/>
      <c r="D30" s="5"/>
      <c r="E30" s="5"/>
      <c r="F30" s="5"/>
      <c r="G30" s="5"/>
      <c r="H30" s="5">
        <v>7203</v>
      </c>
      <c r="I30" s="5"/>
      <c r="J30" s="5">
        <v>50600</v>
      </c>
      <c r="K30" s="5">
        <v>27156</v>
      </c>
      <c r="L30" s="5"/>
      <c r="M30" s="5"/>
      <c r="N30" s="5">
        <v>10746</v>
      </c>
      <c r="O30" s="5">
        <v>59784</v>
      </c>
      <c r="P30" s="5">
        <v>5857</v>
      </c>
      <c r="Q30" s="5">
        <v>6660</v>
      </c>
      <c r="R30" s="5">
        <v>7338</v>
      </c>
      <c r="S30" s="5">
        <v>15501</v>
      </c>
      <c r="T30" s="5">
        <v>72368</v>
      </c>
      <c r="U30" s="5">
        <v>40163</v>
      </c>
      <c r="V30" s="5">
        <v>5722</v>
      </c>
      <c r="W30" s="5">
        <v>29178</v>
      </c>
      <c r="X30" s="5">
        <v>22194</v>
      </c>
      <c r="Y30" s="5">
        <v>14468</v>
      </c>
      <c r="Z30" s="5">
        <v>961</v>
      </c>
      <c r="AA30" s="5">
        <v>36320</v>
      </c>
      <c r="AB30" s="5">
        <v>54865</v>
      </c>
      <c r="AC30" s="5">
        <v>56041</v>
      </c>
      <c r="AD30" s="5">
        <v>73456</v>
      </c>
      <c r="AE30" s="5">
        <v>77053</v>
      </c>
      <c r="AF30" s="5">
        <v>120226</v>
      </c>
      <c r="AG30" s="5"/>
      <c r="AH30" s="5"/>
      <c r="AI30" s="5"/>
      <c r="AJ30" s="5"/>
      <c r="AK30" s="5"/>
      <c r="AL30" s="5"/>
      <c r="AM30" s="5"/>
      <c r="AN30" s="5"/>
      <c r="AO30" s="5"/>
      <c r="AP30" s="5"/>
      <c r="AQ30" s="5"/>
      <c r="AR30" s="5">
        <f t="shared" si="0"/>
        <v>21074.333333333332</v>
      </c>
      <c r="AS30" s="5">
        <f t="shared" si="1"/>
        <v>37802.857142857145</v>
      </c>
    </row>
    <row r="31" spans="1:4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row>
    <row r="32" spans="1:45" x14ac:dyDescent="0.25">
      <c r="A32" s="5" t="s">
        <v>11</v>
      </c>
      <c r="B32" s="5">
        <f t="shared" ref="B32:AP32" si="2">SUM(B9:B31)</f>
        <v>0</v>
      </c>
      <c r="C32" s="5">
        <f t="shared" si="2"/>
        <v>0</v>
      </c>
      <c r="D32" s="5">
        <f t="shared" si="2"/>
        <v>0</v>
      </c>
      <c r="E32" s="5">
        <f t="shared" si="2"/>
        <v>0</v>
      </c>
      <c r="F32" s="5">
        <f t="shared" si="2"/>
        <v>0</v>
      </c>
      <c r="G32" s="5">
        <f t="shared" si="2"/>
        <v>0</v>
      </c>
      <c r="H32" s="5">
        <f t="shared" si="2"/>
        <v>111637</v>
      </c>
      <c r="I32" s="5">
        <f t="shared" si="2"/>
        <v>0</v>
      </c>
      <c r="J32" s="5">
        <f t="shared" si="2"/>
        <v>300245</v>
      </c>
      <c r="K32" s="5">
        <f t="shared" si="2"/>
        <v>167935</v>
      </c>
      <c r="L32" s="5">
        <f t="shared" si="2"/>
        <v>0</v>
      </c>
      <c r="M32" s="5">
        <f t="shared" si="2"/>
        <v>0</v>
      </c>
      <c r="N32" s="5">
        <f t="shared" si="2"/>
        <v>197350</v>
      </c>
      <c r="O32" s="5">
        <f t="shared" si="2"/>
        <v>245643</v>
      </c>
      <c r="P32" s="5">
        <f t="shared" si="2"/>
        <v>193779</v>
      </c>
      <c r="Q32" s="5">
        <f t="shared" si="2"/>
        <v>267151</v>
      </c>
      <c r="R32" s="5">
        <f t="shared" si="2"/>
        <v>254930</v>
      </c>
      <c r="S32" s="5">
        <f t="shared" si="2"/>
        <v>383584</v>
      </c>
      <c r="T32" s="5">
        <f t="shared" si="2"/>
        <v>291213</v>
      </c>
      <c r="U32" s="5">
        <f t="shared" si="2"/>
        <v>381041</v>
      </c>
      <c r="V32" s="5">
        <f t="shared" si="2"/>
        <v>656122</v>
      </c>
      <c r="W32" s="5">
        <f t="shared" si="2"/>
        <v>874766</v>
      </c>
      <c r="X32" s="5">
        <f t="shared" si="2"/>
        <v>1358319</v>
      </c>
      <c r="Y32" s="5">
        <f t="shared" si="2"/>
        <v>502056</v>
      </c>
      <c r="Z32" s="5">
        <f t="shared" si="2"/>
        <v>372554</v>
      </c>
      <c r="AA32" s="5">
        <f t="shared" si="2"/>
        <v>527822</v>
      </c>
      <c r="AB32" s="5">
        <f t="shared" si="2"/>
        <v>561271</v>
      </c>
      <c r="AC32" s="5">
        <f t="shared" si="2"/>
        <v>454484</v>
      </c>
      <c r="AD32" s="5">
        <f t="shared" si="2"/>
        <v>479694</v>
      </c>
      <c r="AE32" s="5">
        <f t="shared" si="2"/>
        <v>531684</v>
      </c>
      <c r="AF32" s="5">
        <f t="shared" si="2"/>
        <v>494221</v>
      </c>
      <c r="AG32" s="5"/>
      <c r="AH32" s="5">
        <v>1087872</v>
      </c>
      <c r="AI32" s="5">
        <v>1435517</v>
      </c>
      <c r="AJ32" s="5">
        <v>1485364</v>
      </c>
      <c r="AK32" s="5">
        <v>1582609</v>
      </c>
      <c r="AL32" s="5">
        <f t="shared" si="2"/>
        <v>0</v>
      </c>
      <c r="AM32" s="5">
        <f t="shared" si="2"/>
        <v>0</v>
      </c>
      <c r="AN32" s="5">
        <f t="shared" si="2"/>
        <v>0</v>
      </c>
      <c r="AO32" s="5">
        <f t="shared" si="2"/>
        <v>0</v>
      </c>
      <c r="AP32" s="5">
        <f t="shared" si="2"/>
        <v>0</v>
      </c>
      <c r="AQ32" s="5"/>
      <c r="AR32" s="5">
        <f t="shared" si="0"/>
        <v>420845.46666666667</v>
      </c>
      <c r="AS32" s="5">
        <f>SUM(AS9:AS30)</f>
        <v>457500.04761904769</v>
      </c>
    </row>
    <row r="33" spans="1:45" x14ac:dyDescent="0.25">
      <c r="A33" s="5" t="s">
        <v>12</v>
      </c>
      <c r="B33" s="5"/>
      <c r="C33" s="5"/>
      <c r="D33" s="5"/>
      <c r="E33" s="5"/>
      <c r="F33" s="5"/>
      <c r="G33" s="5"/>
      <c r="H33" s="5"/>
      <c r="I33" s="5"/>
      <c r="J33" s="5"/>
      <c r="K33" s="5"/>
      <c r="L33" s="5"/>
      <c r="M33" s="5"/>
      <c r="N33" s="5"/>
      <c r="O33" s="5"/>
      <c r="P33" s="5">
        <v>193777</v>
      </c>
      <c r="Q33" s="5"/>
      <c r="R33" s="5">
        <v>254929</v>
      </c>
      <c r="S33" s="5"/>
      <c r="T33" s="5"/>
      <c r="U33" s="5"/>
      <c r="V33" s="5"/>
      <c r="W33" s="5">
        <v>874764</v>
      </c>
      <c r="X33" s="5">
        <v>1358288</v>
      </c>
      <c r="Y33" s="5"/>
      <c r="Z33" s="5">
        <v>372553</v>
      </c>
      <c r="AA33" s="5">
        <v>527821</v>
      </c>
      <c r="AB33" s="5">
        <v>561270</v>
      </c>
      <c r="AC33" s="5">
        <v>454482</v>
      </c>
      <c r="AD33" s="5"/>
      <c r="AE33" s="5"/>
      <c r="AF33" s="5"/>
      <c r="AG33" s="5"/>
      <c r="AH33" s="5"/>
      <c r="AI33" s="5"/>
      <c r="AJ33" s="5"/>
      <c r="AK33" s="5"/>
      <c r="AL33" s="5"/>
      <c r="AM33" s="5"/>
      <c r="AN33" s="5"/>
      <c r="AO33" s="5"/>
      <c r="AP33" s="5"/>
      <c r="AQ33" s="5"/>
      <c r="AR33" s="5"/>
      <c r="AS33" s="5"/>
    </row>
    <row r="34" spans="1:45" x14ac:dyDescent="0.25">
      <c r="A34" s="5" t="s">
        <v>13</v>
      </c>
      <c r="B34" s="5"/>
      <c r="C34" s="5"/>
      <c r="D34" s="5"/>
      <c r="E34" s="5"/>
      <c r="F34" s="5"/>
      <c r="G34" s="5"/>
      <c r="H34" s="5"/>
      <c r="I34" s="5"/>
      <c r="J34" s="5"/>
      <c r="K34" s="5"/>
      <c r="L34" s="5"/>
      <c r="M34" s="5"/>
      <c r="N34" s="5"/>
      <c r="O34" s="5"/>
      <c r="P34" s="5">
        <v>2</v>
      </c>
      <c r="Q34" s="5"/>
      <c r="R34" s="5">
        <v>1</v>
      </c>
      <c r="S34" s="5"/>
      <c r="T34" s="5"/>
      <c r="U34" s="5"/>
      <c r="V34" s="5"/>
      <c r="W34" s="5">
        <v>2</v>
      </c>
      <c r="X34" s="5">
        <f>X32-X33</f>
        <v>31</v>
      </c>
      <c r="Y34" s="5"/>
      <c r="Z34" s="5">
        <f>Z32-Z33</f>
        <v>1</v>
      </c>
      <c r="AA34" s="5">
        <v>1</v>
      </c>
      <c r="AB34" s="5">
        <f>AB32-AB33</f>
        <v>1</v>
      </c>
      <c r="AC34" s="5">
        <f>AC32-AC33</f>
        <v>2</v>
      </c>
      <c r="AD34" s="5"/>
      <c r="AE34" s="5"/>
      <c r="AF34" s="5"/>
      <c r="AG34" s="5"/>
      <c r="AH34" s="5"/>
      <c r="AI34" s="5"/>
      <c r="AJ34" s="5"/>
      <c r="AK34" s="5"/>
      <c r="AL34" s="5"/>
      <c r="AM34" s="5"/>
      <c r="AN34" s="5"/>
      <c r="AO34" s="5"/>
      <c r="AP34" s="5"/>
      <c r="AQ34" s="5"/>
      <c r="AR34" s="5"/>
      <c r="AS34" s="5"/>
    </row>
    <row r="35" spans="1:45" x14ac:dyDescent="0.2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row>
    <row r="36" spans="1:45" x14ac:dyDescent="0.2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row>
    <row r="37" spans="1:45" x14ac:dyDescent="0.25">
      <c r="AR37" s="4" t="s">
        <v>18</v>
      </c>
      <c r="AS37" s="4" t="s">
        <v>18</v>
      </c>
    </row>
    <row r="38" spans="1:45" x14ac:dyDescent="0.25">
      <c r="A38" s="4" t="s">
        <v>1</v>
      </c>
      <c r="B38" s="4">
        <v>1890</v>
      </c>
      <c r="C38" s="4">
        <v>1891</v>
      </c>
      <c r="D38" s="4">
        <v>1892</v>
      </c>
      <c r="E38" s="4">
        <v>1893</v>
      </c>
      <c r="F38" s="4">
        <v>1894</v>
      </c>
      <c r="G38" s="4">
        <v>1895</v>
      </c>
      <c r="H38" s="4">
        <v>1896</v>
      </c>
      <c r="I38" s="4">
        <v>1897</v>
      </c>
      <c r="J38" s="4">
        <v>1898</v>
      </c>
      <c r="K38" s="4">
        <v>1899</v>
      </c>
      <c r="L38" s="4">
        <v>1900</v>
      </c>
      <c r="M38" s="4">
        <v>1901</v>
      </c>
      <c r="N38" s="4">
        <v>1902</v>
      </c>
      <c r="O38" s="4">
        <v>1903</v>
      </c>
      <c r="P38" s="4">
        <v>1904</v>
      </c>
      <c r="Q38" s="4">
        <v>1905</v>
      </c>
      <c r="R38" s="4">
        <v>1906</v>
      </c>
      <c r="S38" s="4">
        <v>1907</v>
      </c>
      <c r="T38" s="4">
        <v>1908</v>
      </c>
      <c r="U38" s="4">
        <v>1909</v>
      </c>
      <c r="V38" s="4">
        <v>1910</v>
      </c>
      <c r="W38" s="4">
        <v>1911</v>
      </c>
      <c r="X38" s="4">
        <v>1912</v>
      </c>
      <c r="Y38" s="4">
        <v>1913</v>
      </c>
      <c r="Z38" s="4">
        <v>1914</v>
      </c>
      <c r="AA38" s="4">
        <v>1915</v>
      </c>
      <c r="AB38" s="4">
        <v>1916</v>
      </c>
      <c r="AC38" s="4">
        <v>1917</v>
      </c>
      <c r="AD38" s="4">
        <v>1918</v>
      </c>
      <c r="AE38" s="4">
        <v>1919</v>
      </c>
      <c r="AF38" s="4">
        <v>1920</v>
      </c>
      <c r="AG38" s="4">
        <v>1921</v>
      </c>
      <c r="AH38" s="4">
        <v>1922</v>
      </c>
      <c r="AI38" s="4">
        <v>1923</v>
      </c>
      <c r="AJ38" s="4">
        <v>1924</v>
      </c>
      <c r="AK38" s="4">
        <v>1925</v>
      </c>
      <c r="AL38" s="4">
        <v>1926</v>
      </c>
      <c r="AM38" s="4">
        <v>1927</v>
      </c>
      <c r="AN38" s="4">
        <v>1928</v>
      </c>
      <c r="AO38" s="4">
        <v>1929</v>
      </c>
      <c r="AP38" s="4">
        <v>1930</v>
      </c>
      <c r="AR38" s="4" t="s">
        <v>19</v>
      </c>
      <c r="AS38" s="4" t="s">
        <v>20</v>
      </c>
    </row>
    <row r="39" spans="1:45" x14ac:dyDescent="0.25">
      <c r="AR39" s="2" t="s">
        <v>24</v>
      </c>
      <c r="AS39" s="2" t="s">
        <v>25</v>
      </c>
    </row>
    <row r="40" spans="1:45" x14ac:dyDescent="0.25">
      <c r="A40" s="6" t="s">
        <v>14</v>
      </c>
      <c r="B40" s="2" t="s">
        <v>3</v>
      </c>
      <c r="C40" s="2" t="s">
        <v>3</v>
      </c>
      <c r="D40" s="2" t="s">
        <v>3</v>
      </c>
      <c r="E40" s="2" t="s">
        <v>3</v>
      </c>
      <c r="F40" s="2" t="s">
        <v>3</v>
      </c>
      <c r="G40" s="2" t="s">
        <v>3</v>
      </c>
      <c r="H40" s="2" t="s">
        <v>3</v>
      </c>
      <c r="I40" s="2" t="s">
        <v>3</v>
      </c>
      <c r="J40" s="2" t="s">
        <v>3</v>
      </c>
      <c r="K40" s="2" t="s">
        <v>3</v>
      </c>
      <c r="L40" s="2" t="s">
        <v>3</v>
      </c>
      <c r="M40" s="2" t="s">
        <v>3</v>
      </c>
      <c r="N40" s="2" t="s">
        <v>3</v>
      </c>
      <c r="O40" s="2" t="s">
        <v>3</v>
      </c>
      <c r="P40" s="2" t="s">
        <v>3</v>
      </c>
      <c r="Q40" s="2" t="s">
        <v>3</v>
      </c>
      <c r="R40" s="2" t="s">
        <v>3</v>
      </c>
      <c r="S40" s="2" t="s">
        <v>3</v>
      </c>
      <c r="T40" s="2" t="s">
        <v>3</v>
      </c>
      <c r="U40" s="2" t="s">
        <v>3</v>
      </c>
      <c r="V40" s="2" t="s">
        <v>3</v>
      </c>
      <c r="W40" s="2" t="s">
        <v>3</v>
      </c>
      <c r="X40" s="2" t="s">
        <v>3</v>
      </c>
      <c r="Y40" s="2" t="s">
        <v>3</v>
      </c>
      <c r="Z40" s="2" t="s">
        <v>3</v>
      </c>
      <c r="AA40" s="2" t="s">
        <v>3</v>
      </c>
      <c r="AB40" s="2" t="s">
        <v>3</v>
      </c>
      <c r="AC40" s="2" t="s">
        <v>3</v>
      </c>
      <c r="AD40" s="2" t="s">
        <v>3</v>
      </c>
      <c r="AE40" s="2" t="s">
        <v>3</v>
      </c>
      <c r="AF40" s="2" t="s">
        <v>3</v>
      </c>
      <c r="AG40" s="2" t="s">
        <v>3</v>
      </c>
      <c r="AH40" s="2" t="s">
        <v>3</v>
      </c>
      <c r="AI40" s="2" t="s">
        <v>3</v>
      </c>
      <c r="AJ40" s="2" t="s">
        <v>3</v>
      </c>
      <c r="AK40" s="2" t="s">
        <v>3</v>
      </c>
      <c r="AL40" s="2" t="s">
        <v>3</v>
      </c>
      <c r="AM40" s="2" t="s">
        <v>3</v>
      </c>
      <c r="AN40" s="2" t="s">
        <v>3</v>
      </c>
      <c r="AO40" s="2" t="s">
        <v>3</v>
      </c>
      <c r="AP40" s="2" t="s">
        <v>3</v>
      </c>
      <c r="AQ40" s="5"/>
      <c r="AR40" s="2" t="s">
        <v>3</v>
      </c>
      <c r="AS40" s="2" t="s">
        <v>3</v>
      </c>
    </row>
    <row r="41" spans="1:4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x14ac:dyDescent="0.25">
      <c r="A42" s="5" t="s">
        <v>15</v>
      </c>
      <c r="B42" s="5"/>
      <c r="C42" s="5"/>
      <c r="D42" s="5"/>
      <c r="E42" s="5"/>
      <c r="F42" s="5"/>
      <c r="G42" s="5"/>
      <c r="H42" s="5"/>
      <c r="I42" s="5"/>
      <c r="J42" s="5"/>
      <c r="K42" s="5">
        <v>96899</v>
      </c>
      <c r="L42" s="5"/>
      <c r="M42" s="5"/>
      <c r="N42" s="5">
        <v>101737</v>
      </c>
      <c r="O42" s="5"/>
      <c r="P42" s="5">
        <v>0</v>
      </c>
      <c r="Q42" s="5">
        <v>0</v>
      </c>
      <c r="R42" s="5">
        <v>0</v>
      </c>
      <c r="S42" s="5">
        <v>0</v>
      </c>
      <c r="T42" s="5">
        <v>0</v>
      </c>
      <c r="U42" s="5">
        <v>250</v>
      </c>
      <c r="V42" s="5"/>
      <c r="W42" s="5">
        <v>0</v>
      </c>
      <c r="X42" s="5"/>
      <c r="Y42" s="5"/>
      <c r="Z42" s="5"/>
      <c r="AA42" s="5"/>
      <c r="AB42" s="5"/>
      <c r="AC42" s="5"/>
      <c r="AD42" s="5"/>
      <c r="AE42" s="5"/>
      <c r="AF42" s="5"/>
      <c r="AG42" s="5"/>
      <c r="AH42" s="5"/>
      <c r="AI42" s="5"/>
      <c r="AJ42" s="5"/>
      <c r="AK42" s="5"/>
      <c r="AL42" s="5"/>
      <c r="AM42" s="5"/>
      <c r="AN42" s="5"/>
      <c r="AO42" s="5"/>
      <c r="AP42" s="5"/>
      <c r="AQ42" s="5"/>
      <c r="AR42" s="5">
        <f t="shared" ref="AR42:AR65" si="3">(H42+J42+K42+N42+P42+Q42+R42+S42+T42+U42+V42+W42+X42+Y42+Z42)/15</f>
        <v>13259.066666666668</v>
      </c>
      <c r="AS42" s="5">
        <f>(H42+J42+K42+N42+P42+Q42+R42+S42+T42+U42+V42+W42+X42+Y42+Z42+AA42+AB42+AC42+AD42+AE42+AF42)/21</f>
        <v>9470.7619047619046</v>
      </c>
    </row>
    <row r="43" spans="1:4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f t="shared" si="3"/>
        <v>0</v>
      </c>
      <c r="AS43" s="5"/>
    </row>
    <row r="44" spans="1:45" x14ac:dyDescent="0.25">
      <c r="A44" s="5" t="s">
        <v>16</v>
      </c>
      <c r="B44" s="5"/>
      <c r="C44" s="5"/>
      <c r="D44" s="5"/>
      <c r="E44" s="5"/>
      <c r="F44" s="5"/>
      <c r="G44" s="5"/>
      <c r="H44" s="5">
        <v>30759</v>
      </c>
      <c r="I44" s="5"/>
      <c r="J44" s="5">
        <v>56582</v>
      </c>
      <c r="K44" s="5">
        <v>48849</v>
      </c>
      <c r="L44" s="5"/>
      <c r="M44" s="5"/>
      <c r="N44" s="5"/>
      <c r="O44" s="5"/>
      <c r="P44" s="5">
        <v>14164</v>
      </c>
      <c r="Q44" s="5">
        <v>32373</v>
      </c>
      <c r="R44" s="5">
        <v>33141</v>
      </c>
      <c r="S44" s="5">
        <v>45169</v>
      </c>
      <c r="T44" s="5">
        <v>20777</v>
      </c>
      <c r="U44" s="5">
        <v>4000</v>
      </c>
      <c r="V44" s="5">
        <v>48000</v>
      </c>
      <c r="W44" s="5">
        <v>31979</v>
      </c>
      <c r="X44" s="5">
        <v>24307</v>
      </c>
      <c r="Y44" s="5">
        <v>12240</v>
      </c>
      <c r="Z44" s="5">
        <v>16014</v>
      </c>
      <c r="AA44" s="5"/>
      <c r="AB44" s="5">
        <v>25687</v>
      </c>
      <c r="AC44" s="5">
        <v>18829</v>
      </c>
      <c r="AD44" s="5">
        <v>25391</v>
      </c>
      <c r="AE44" s="5">
        <v>24942</v>
      </c>
      <c r="AF44" s="5">
        <v>25000</v>
      </c>
      <c r="AG44" s="5"/>
      <c r="AH44" s="5"/>
      <c r="AI44" s="5"/>
      <c r="AJ44" s="5"/>
      <c r="AK44" s="5"/>
      <c r="AL44" s="5"/>
      <c r="AM44" s="5"/>
      <c r="AN44" s="5"/>
      <c r="AO44" s="5"/>
      <c r="AP44" s="5"/>
      <c r="AQ44" s="5"/>
      <c r="AR44" s="5">
        <f t="shared" si="3"/>
        <v>27890.266666666666</v>
      </c>
      <c r="AS44" s="5">
        <f t="shared" ref="AS44:AS64" si="4">(H44+J44+K44+N44+P44+Q44+R44+S44+T44+U44+V44+W44+X44+Y44+Z44+AA44+AB44+AC44+AD44+AE44+AF44)/21</f>
        <v>25628.714285714286</v>
      </c>
    </row>
    <row r="45" spans="1:45" x14ac:dyDescent="0.25">
      <c r="A45" s="5" t="s">
        <v>47</v>
      </c>
      <c r="B45" s="5"/>
      <c r="C45" s="5"/>
      <c r="D45" s="5"/>
      <c r="E45" s="5"/>
      <c r="F45" s="5"/>
      <c r="G45" s="5"/>
      <c r="H45" s="5">
        <v>26</v>
      </c>
      <c r="I45" s="5"/>
      <c r="J45" s="5">
        <v>3664</v>
      </c>
      <c r="K45" s="5">
        <v>2831</v>
      </c>
      <c r="L45" s="5"/>
      <c r="M45" s="5"/>
      <c r="N45" s="5">
        <v>6351</v>
      </c>
      <c r="O45" s="5"/>
      <c r="P45" s="5">
        <v>10217</v>
      </c>
      <c r="Q45" s="5">
        <v>7295</v>
      </c>
      <c r="R45" s="5">
        <v>7109</v>
      </c>
      <c r="S45" s="5">
        <v>5742</v>
      </c>
      <c r="T45" s="5">
        <v>5840</v>
      </c>
      <c r="U45" s="5">
        <v>24425</v>
      </c>
      <c r="V45" s="5">
        <v>8557</v>
      </c>
      <c r="W45" s="5">
        <v>3709</v>
      </c>
      <c r="X45" s="5">
        <v>6291</v>
      </c>
      <c r="Y45" s="5">
        <v>2760</v>
      </c>
      <c r="Z45" s="5">
        <v>8258</v>
      </c>
      <c r="AA45" s="5">
        <v>29899</v>
      </c>
      <c r="AB45" s="5"/>
      <c r="AC45" s="5"/>
      <c r="AD45" s="5"/>
      <c r="AE45" s="5"/>
      <c r="AF45" s="5"/>
      <c r="AG45" s="5"/>
      <c r="AH45" s="5"/>
      <c r="AI45" s="5"/>
      <c r="AJ45" s="5"/>
      <c r="AK45" s="5"/>
      <c r="AL45" s="5"/>
      <c r="AM45" s="5"/>
      <c r="AN45" s="5"/>
      <c r="AO45" s="5"/>
      <c r="AP45" s="5"/>
      <c r="AQ45" s="5"/>
      <c r="AR45" s="5">
        <f t="shared" si="3"/>
        <v>6871.666666666667</v>
      </c>
      <c r="AS45" s="5">
        <f t="shared" si="4"/>
        <v>6332.0952380952385</v>
      </c>
    </row>
    <row r="46" spans="1:45" x14ac:dyDescent="0.25">
      <c r="A46" s="5" t="s">
        <v>48</v>
      </c>
      <c r="B46" s="5"/>
      <c r="C46" s="5"/>
      <c r="D46" s="5"/>
      <c r="E46" s="5"/>
      <c r="F46" s="5"/>
      <c r="G46" s="5"/>
      <c r="H46" s="5">
        <v>37701</v>
      </c>
      <c r="I46" s="5"/>
      <c r="J46" s="5">
        <v>42491</v>
      </c>
      <c r="K46" s="5">
        <v>25234</v>
      </c>
      <c r="L46" s="5"/>
      <c r="M46" s="5"/>
      <c r="N46" s="5">
        <v>18977</v>
      </c>
      <c r="O46" s="5"/>
      <c r="P46" s="5">
        <v>35514</v>
      </c>
      <c r="Q46" s="5">
        <v>16144</v>
      </c>
      <c r="R46" s="5">
        <v>35196</v>
      </c>
      <c r="S46" s="5">
        <v>23154</v>
      </c>
      <c r="T46" s="5">
        <v>54584</v>
      </c>
      <c r="U46" s="5">
        <v>139201</v>
      </c>
      <c r="V46" s="5">
        <v>327675</v>
      </c>
      <c r="W46" s="5">
        <v>226428</v>
      </c>
      <c r="X46" s="5">
        <v>103892</v>
      </c>
      <c r="Y46" s="5">
        <v>279880</v>
      </c>
      <c r="Z46" s="5">
        <v>139414</v>
      </c>
      <c r="AA46" s="5">
        <v>144167</v>
      </c>
      <c r="AB46" s="5">
        <v>153347</v>
      </c>
      <c r="AC46" s="5">
        <v>90883</v>
      </c>
      <c r="AD46" s="5">
        <v>165114</v>
      </c>
      <c r="AE46" s="5">
        <v>105601</v>
      </c>
      <c r="AF46" s="5">
        <v>273131</v>
      </c>
      <c r="AG46" s="5"/>
      <c r="AH46" s="5"/>
      <c r="AI46" s="5"/>
      <c r="AJ46" s="5"/>
      <c r="AK46" s="5"/>
      <c r="AL46" s="5"/>
      <c r="AM46" s="5"/>
      <c r="AN46" s="5"/>
      <c r="AO46" s="5"/>
      <c r="AP46" s="5"/>
      <c r="AQ46" s="5"/>
      <c r="AR46" s="5">
        <f t="shared" si="3"/>
        <v>100365.66666666667</v>
      </c>
      <c r="AS46" s="5">
        <f t="shared" si="4"/>
        <v>116082.28571428571</v>
      </c>
    </row>
    <row r="47" spans="1:45" x14ac:dyDescent="0.25">
      <c r="A47" s="5" t="s">
        <v>49</v>
      </c>
      <c r="B47" s="5"/>
      <c r="C47" s="5"/>
      <c r="D47" s="5"/>
      <c r="E47" s="5"/>
      <c r="F47" s="5"/>
      <c r="G47" s="5"/>
      <c r="H47" s="5">
        <v>544</v>
      </c>
      <c r="I47" s="5"/>
      <c r="J47" s="5">
        <v>25667</v>
      </c>
      <c r="K47" s="5">
        <v>26667</v>
      </c>
      <c r="L47" s="5"/>
      <c r="M47" s="5"/>
      <c r="N47" s="5">
        <v>15847</v>
      </c>
      <c r="O47" s="5"/>
      <c r="P47" s="5">
        <v>7000</v>
      </c>
      <c r="Q47" s="5">
        <v>13319</v>
      </c>
      <c r="R47" s="5">
        <v>9143</v>
      </c>
      <c r="S47" s="5">
        <v>14117</v>
      </c>
      <c r="T47" s="5">
        <v>14500</v>
      </c>
      <c r="U47" s="5">
        <v>13842</v>
      </c>
      <c r="V47" s="5">
        <v>13697</v>
      </c>
      <c r="W47" s="5">
        <v>9650</v>
      </c>
      <c r="X47" s="5">
        <v>11492</v>
      </c>
      <c r="Y47" s="5">
        <v>16806</v>
      </c>
      <c r="Z47" s="5">
        <v>14768</v>
      </c>
      <c r="AA47" s="5">
        <v>15337</v>
      </c>
      <c r="AB47" s="5">
        <v>22383</v>
      </c>
      <c r="AC47" s="5">
        <v>18650</v>
      </c>
      <c r="AD47" s="5">
        <v>21510</v>
      </c>
      <c r="AE47" s="5">
        <v>21830</v>
      </c>
      <c r="AF47" s="5"/>
      <c r="AG47" s="5"/>
      <c r="AH47" s="5"/>
      <c r="AI47" s="5"/>
      <c r="AJ47" s="5"/>
      <c r="AK47" s="5"/>
      <c r="AL47" s="5"/>
      <c r="AM47" s="5"/>
      <c r="AN47" s="5"/>
      <c r="AO47" s="5"/>
      <c r="AP47" s="5"/>
      <c r="AQ47" s="5"/>
      <c r="AR47" s="5">
        <f t="shared" si="3"/>
        <v>13803.933333333332</v>
      </c>
      <c r="AS47" s="5">
        <f t="shared" si="4"/>
        <v>14608.047619047618</v>
      </c>
    </row>
    <row r="48" spans="1:45" x14ac:dyDescent="0.25">
      <c r="A48" s="5" t="s">
        <v>52</v>
      </c>
      <c r="B48" s="5"/>
      <c r="C48" s="5"/>
      <c r="D48" s="5"/>
      <c r="E48" s="5"/>
      <c r="F48" s="5"/>
      <c r="G48" s="5"/>
      <c r="H48" s="5">
        <v>3090</v>
      </c>
      <c r="I48" s="5"/>
      <c r="J48" s="5">
        <v>8070</v>
      </c>
      <c r="K48" s="5">
        <v>7931</v>
      </c>
      <c r="L48" s="5"/>
      <c r="M48" s="5"/>
      <c r="N48" s="5">
        <v>9802</v>
      </c>
      <c r="O48" s="5"/>
      <c r="P48" s="5">
        <v>12082</v>
      </c>
      <c r="Q48" s="5">
        <v>11224</v>
      </c>
      <c r="R48" s="5">
        <v>4347</v>
      </c>
      <c r="S48" s="5">
        <v>6350</v>
      </c>
      <c r="T48" s="5">
        <v>11639</v>
      </c>
      <c r="U48" s="5">
        <v>19438</v>
      </c>
      <c r="V48" s="5">
        <v>23160</v>
      </c>
      <c r="W48" s="5">
        <v>27049</v>
      </c>
      <c r="X48" s="5">
        <v>24461</v>
      </c>
      <c r="Y48" s="5">
        <v>33847</v>
      </c>
      <c r="Z48" s="5">
        <v>26991</v>
      </c>
      <c r="AA48" s="5">
        <v>41549</v>
      </c>
      <c r="AB48" s="5">
        <v>34206</v>
      </c>
      <c r="AC48" s="5">
        <v>34719</v>
      </c>
      <c r="AD48" s="5">
        <v>34462</v>
      </c>
      <c r="AE48" s="5">
        <v>36382</v>
      </c>
      <c r="AF48" s="5">
        <v>32943</v>
      </c>
      <c r="AG48" s="5"/>
      <c r="AH48" s="5"/>
      <c r="AI48" s="5"/>
      <c r="AJ48" s="5"/>
      <c r="AK48" s="5"/>
      <c r="AL48" s="5"/>
      <c r="AM48" s="5"/>
      <c r="AN48" s="5"/>
      <c r="AO48" s="5"/>
      <c r="AP48" s="5"/>
      <c r="AQ48" s="5"/>
      <c r="AR48" s="5">
        <f t="shared" si="3"/>
        <v>15298.733333333334</v>
      </c>
      <c r="AS48" s="5">
        <f t="shared" si="4"/>
        <v>21130.571428571428</v>
      </c>
    </row>
    <row r="49" spans="1:45" x14ac:dyDescent="0.25">
      <c r="A49" s="5" t="s">
        <v>54</v>
      </c>
      <c r="B49" s="5"/>
      <c r="C49" s="5"/>
      <c r="D49" s="5"/>
      <c r="E49" s="5"/>
      <c r="F49" s="5"/>
      <c r="G49" s="5"/>
      <c r="H49" s="5">
        <v>12148</v>
      </c>
      <c r="I49" s="5"/>
      <c r="J49" s="5">
        <v>8671</v>
      </c>
      <c r="K49" s="5">
        <v>5288</v>
      </c>
      <c r="L49" s="5"/>
      <c r="M49" s="5"/>
      <c r="N49" s="5">
        <v>7356</v>
      </c>
      <c r="O49" s="5"/>
      <c r="P49" s="5">
        <v>683</v>
      </c>
      <c r="Q49" s="5">
        <v>20293</v>
      </c>
      <c r="R49" s="5">
        <v>9218</v>
      </c>
      <c r="S49" s="5">
        <v>5262</v>
      </c>
      <c r="T49" s="5">
        <v>18507</v>
      </c>
      <c r="U49" s="5">
        <v>15991</v>
      </c>
      <c r="V49" s="5">
        <v>8387</v>
      </c>
      <c r="W49" s="5">
        <v>20936</v>
      </c>
      <c r="X49" s="5">
        <v>14944</v>
      </c>
      <c r="Y49" s="5">
        <v>14170</v>
      </c>
      <c r="Z49" s="5">
        <v>12053</v>
      </c>
      <c r="AA49" s="5">
        <v>13929</v>
      </c>
      <c r="AB49" s="5">
        <v>11134</v>
      </c>
      <c r="AC49" s="5">
        <v>9525</v>
      </c>
      <c r="AD49" s="5">
        <v>11736</v>
      </c>
      <c r="AE49" s="5">
        <v>15983</v>
      </c>
      <c r="AF49" s="5"/>
      <c r="AG49" s="5"/>
      <c r="AH49" s="5"/>
      <c r="AI49" s="5"/>
      <c r="AJ49" s="5"/>
      <c r="AK49" s="5"/>
      <c r="AL49" s="5"/>
      <c r="AM49" s="5"/>
      <c r="AN49" s="5"/>
      <c r="AO49" s="5"/>
      <c r="AP49" s="5"/>
      <c r="AQ49" s="5"/>
      <c r="AR49" s="5">
        <f t="shared" si="3"/>
        <v>11593.8</v>
      </c>
      <c r="AS49" s="5">
        <f t="shared" si="4"/>
        <v>11248.285714285714</v>
      </c>
    </row>
    <row r="50" spans="1:45" x14ac:dyDescent="0.25">
      <c r="A50" s="5" t="s">
        <v>53</v>
      </c>
      <c r="B50" s="5"/>
      <c r="C50" s="5"/>
      <c r="D50" s="5"/>
      <c r="E50" s="5"/>
      <c r="F50" s="5"/>
      <c r="G50" s="5"/>
      <c r="H50" s="5"/>
      <c r="I50" s="5"/>
      <c r="J50" s="5">
        <v>2357</v>
      </c>
      <c r="K50" s="5">
        <v>701</v>
      </c>
      <c r="L50" s="5"/>
      <c r="M50" s="5"/>
      <c r="N50" s="5"/>
      <c r="O50" s="5"/>
      <c r="P50" s="5"/>
      <c r="Q50" s="5">
        <v>1366</v>
      </c>
      <c r="R50" s="5">
        <v>1812</v>
      </c>
      <c r="S50" s="5">
        <v>31410</v>
      </c>
      <c r="T50" s="5"/>
      <c r="U50" s="5">
        <v>41928</v>
      </c>
      <c r="V50" s="5">
        <v>38272</v>
      </c>
      <c r="W50" s="5">
        <v>499747</v>
      </c>
      <c r="X50" s="5">
        <v>700116</v>
      </c>
      <c r="Y50" s="5">
        <v>83900</v>
      </c>
      <c r="Z50" s="5">
        <v>84500</v>
      </c>
      <c r="AA50" s="5">
        <v>82900</v>
      </c>
      <c r="AB50" s="5">
        <v>85500</v>
      </c>
      <c r="AC50" s="5">
        <v>133128</v>
      </c>
      <c r="AD50" s="5">
        <v>87103</v>
      </c>
      <c r="AE50" s="5">
        <v>82274</v>
      </c>
      <c r="AF50" s="5">
        <v>151557</v>
      </c>
      <c r="AG50" s="5"/>
      <c r="AH50" s="5"/>
      <c r="AI50" s="5"/>
      <c r="AJ50" s="5"/>
      <c r="AK50" s="5"/>
      <c r="AL50" s="5"/>
      <c r="AM50" s="5"/>
      <c r="AN50" s="5"/>
      <c r="AO50" s="5"/>
      <c r="AP50" s="5"/>
      <c r="AQ50" s="5"/>
      <c r="AR50" s="5">
        <f t="shared" si="3"/>
        <v>99073.933333333334</v>
      </c>
      <c r="AS50" s="5">
        <f t="shared" si="4"/>
        <v>100408.14285714286</v>
      </c>
    </row>
    <row r="51" spans="1:45" x14ac:dyDescent="0.25">
      <c r="A51" s="5" t="s">
        <v>55</v>
      </c>
      <c r="B51" s="5"/>
      <c r="C51" s="5"/>
      <c r="D51" s="5"/>
      <c r="E51" s="5"/>
      <c r="F51" s="5"/>
      <c r="G51" s="5"/>
      <c r="H51" s="5"/>
      <c r="I51" s="5"/>
      <c r="J51" s="5">
        <v>1511</v>
      </c>
      <c r="K51" s="5">
        <v>3808</v>
      </c>
      <c r="L51" s="5"/>
      <c r="M51" s="5"/>
      <c r="N51" s="5">
        <v>9593</v>
      </c>
      <c r="O51" s="5"/>
      <c r="P51" s="5">
        <v>18011</v>
      </c>
      <c r="Q51" s="5">
        <v>17133</v>
      </c>
      <c r="R51" s="5">
        <v>11298</v>
      </c>
      <c r="S51" s="5">
        <v>19152</v>
      </c>
      <c r="T51" s="5">
        <v>11643</v>
      </c>
      <c r="U51" s="5">
        <v>12231</v>
      </c>
      <c r="V51" s="5">
        <v>11240</v>
      </c>
      <c r="W51" s="5">
        <v>9984</v>
      </c>
      <c r="X51" s="5">
        <v>10834</v>
      </c>
      <c r="Y51" s="5">
        <v>10080</v>
      </c>
      <c r="Z51" s="5">
        <v>7905</v>
      </c>
      <c r="AA51" s="5">
        <v>8543</v>
      </c>
      <c r="AB51" s="5">
        <v>9812</v>
      </c>
      <c r="AC51" s="5">
        <v>14344</v>
      </c>
      <c r="AD51" s="5">
        <v>13633</v>
      </c>
      <c r="AE51" s="5">
        <v>16587</v>
      </c>
      <c r="AF51" s="5"/>
      <c r="AG51" s="5"/>
      <c r="AH51" s="5"/>
      <c r="AI51" s="5"/>
      <c r="AJ51" s="5"/>
      <c r="AK51" s="5"/>
      <c r="AL51" s="5"/>
      <c r="AM51" s="5"/>
      <c r="AN51" s="5"/>
      <c r="AO51" s="5"/>
      <c r="AP51" s="5"/>
      <c r="AQ51" s="5"/>
      <c r="AR51" s="5">
        <f t="shared" si="3"/>
        <v>10294.866666666667</v>
      </c>
      <c r="AS51" s="5">
        <f t="shared" si="4"/>
        <v>10349.619047619048</v>
      </c>
    </row>
    <row r="52" spans="1:45" x14ac:dyDescent="0.25">
      <c r="A52" s="5" t="s">
        <v>9</v>
      </c>
      <c r="B52" s="5"/>
      <c r="C52" s="5"/>
      <c r="D52" s="5"/>
      <c r="E52" s="5"/>
      <c r="F52" s="5"/>
      <c r="G52" s="5"/>
      <c r="H52" s="5"/>
      <c r="I52" s="5"/>
      <c r="J52" s="5"/>
      <c r="K52" s="5"/>
      <c r="L52" s="5"/>
      <c r="M52" s="5"/>
      <c r="N52" s="5"/>
      <c r="O52" s="5"/>
      <c r="P52" s="5"/>
      <c r="Q52" s="5"/>
      <c r="R52" s="5"/>
      <c r="S52" s="5">
        <v>21176</v>
      </c>
      <c r="T52" s="5"/>
      <c r="U52" s="5"/>
      <c r="V52" s="5"/>
      <c r="W52" s="5"/>
      <c r="X52" s="5"/>
      <c r="Y52" s="5"/>
      <c r="Z52" s="5"/>
      <c r="AA52" s="5"/>
      <c r="AB52" s="5"/>
      <c r="AC52" s="5"/>
      <c r="AD52" s="5"/>
      <c r="AE52" s="5"/>
      <c r="AF52" s="5">
        <v>3740</v>
      </c>
      <c r="AG52" s="5"/>
      <c r="AH52" s="5"/>
      <c r="AI52" s="5"/>
      <c r="AJ52" s="5"/>
      <c r="AK52" s="5"/>
      <c r="AL52" s="5"/>
      <c r="AM52" s="5"/>
      <c r="AN52" s="5"/>
      <c r="AO52" s="5"/>
      <c r="AP52" s="5"/>
      <c r="AQ52" s="5"/>
      <c r="AR52" s="5">
        <f t="shared" si="3"/>
        <v>1411.7333333333333</v>
      </c>
      <c r="AS52" s="5">
        <f t="shared" si="4"/>
        <v>1186.4761904761904</v>
      </c>
    </row>
    <row r="53" spans="1:45" x14ac:dyDescent="0.25">
      <c r="A53" s="5" t="s">
        <v>8</v>
      </c>
      <c r="B53" s="5"/>
      <c r="C53" s="5"/>
      <c r="D53" s="5"/>
      <c r="E53" s="5"/>
      <c r="F53" s="5"/>
      <c r="G53" s="5"/>
      <c r="H53" s="5">
        <v>25</v>
      </c>
      <c r="I53" s="5"/>
      <c r="J53" s="5"/>
      <c r="K53" s="5"/>
      <c r="L53" s="5"/>
      <c r="M53" s="5"/>
      <c r="N53" s="5">
        <v>5682</v>
      </c>
      <c r="O53" s="5"/>
      <c r="P53" s="5">
        <v>4520</v>
      </c>
      <c r="Q53" s="5">
        <v>2591</v>
      </c>
      <c r="R53" s="5">
        <v>3215</v>
      </c>
      <c r="S53" s="5">
        <v>5097</v>
      </c>
      <c r="T53" s="5">
        <v>3663</v>
      </c>
      <c r="U53" s="5">
        <v>1876</v>
      </c>
      <c r="V53" s="5"/>
      <c r="W53" s="5">
        <v>2215</v>
      </c>
      <c r="X53" s="5">
        <v>2994</v>
      </c>
      <c r="Y53" s="5">
        <v>4661</v>
      </c>
      <c r="Z53" s="5">
        <v>4005</v>
      </c>
      <c r="AA53" s="5">
        <v>4748</v>
      </c>
      <c r="AB53" s="5">
        <v>4339</v>
      </c>
      <c r="AC53" s="5">
        <v>3959</v>
      </c>
      <c r="AD53" s="5">
        <v>3840</v>
      </c>
      <c r="AE53" s="5">
        <v>4000</v>
      </c>
      <c r="AF53" s="5"/>
      <c r="AG53" s="5"/>
      <c r="AH53" s="5"/>
      <c r="AI53" s="5"/>
      <c r="AJ53" s="5"/>
      <c r="AK53" s="5"/>
      <c r="AL53" s="5"/>
      <c r="AM53" s="5"/>
      <c r="AN53" s="5"/>
      <c r="AO53" s="5"/>
      <c r="AP53" s="5"/>
      <c r="AQ53" s="5"/>
      <c r="AR53" s="5">
        <f t="shared" si="3"/>
        <v>2702.9333333333334</v>
      </c>
      <c r="AS53" s="5">
        <f t="shared" si="4"/>
        <v>2925.2380952380954</v>
      </c>
    </row>
    <row r="54" spans="1:45" x14ac:dyDescent="0.25">
      <c r="A54" s="5" t="s">
        <v>51</v>
      </c>
      <c r="B54" s="5"/>
      <c r="C54" s="5"/>
      <c r="D54" s="5"/>
      <c r="E54" s="5"/>
      <c r="F54" s="5"/>
      <c r="G54" s="5"/>
      <c r="H54" s="5"/>
      <c r="I54" s="5"/>
      <c r="J54" s="5"/>
      <c r="K54" s="5"/>
      <c r="L54" s="5"/>
      <c r="M54" s="5"/>
      <c r="N54" s="5"/>
      <c r="O54" s="5"/>
      <c r="P54" s="5">
        <v>4660</v>
      </c>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f t="shared" si="3"/>
        <v>310.66666666666669</v>
      </c>
      <c r="AS54" s="5">
        <f t="shared" si="4"/>
        <v>221.9047619047619</v>
      </c>
    </row>
    <row r="55" spans="1:45" x14ac:dyDescent="0.25">
      <c r="A55" s="5" t="s">
        <v>56</v>
      </c>
      <c r="B55" s="5"/>
      <c r="C55" s="5"/>
      <c r="D55" s="5"/>
      <c r="E55" s="5"/>
      <c r="F55" s="5"/>
      <c r="G55" s="5"/>
      <c r="H55" s="5">
        <v>1752</v>
      </c>
      <c r="I55" s="5"/>
      <c r="J55" s="5"/>
      <c r="K55" s="5"/>
      <c r="L55" s="5"/>
      <c r="M55" s="5"/>
      <c r="N55" s="5">
        <v>2652</v>
      </c>
      <c r="O55" s="5"/>
      <c r="P55" s="5"/>
      <c r="Q55" s="5">
        <v>1660</v>
      </c>
      <c r="R55" s="5">
        <v>2728</v>
      </c>
      <c r="S55" s="5">
        <v>5516</v>
      </c>
      <c r="T55" s="5">
        <v>4617</v>
      </c>
      <c r="U55" s="5">
        <v>4280</v>
      </c>
      <c r="V55" s="5">
        <v>1021</v>
      </c>
      <c r="W55" s="5">
        <v>4980</v>
      </c>
      <c r="X55" s="5">
        <v>5385</v>
      </c>
      <c r="Y55" s="5">
        <v>5340</v>
      </c>
      <c r="Z55" s="5">
        <v>5103</v>
      </c>
      <c r="AA55" s="5">
        <v>4904</v>
      </c>
      <c r="AB55" s="5">
        <v>4355</v>
      </c>
      <c r="AC55" s="5">
        <v>4232</v>
      </c>
      <c r="AD55" s="5">
        <v>5189</v>
      </c>
      <c r="AE55" s="5">
        <v>4548</v>
      </c>
      <c r="AF55" s="5"/>
      <c r="AG55" s="5"/>
      <c r="AH55" s="5"/>
      <c r="AI55" s="5"/>
      <c r="AJ55" s="5"/>
      <c r="AK55" s="5"/>
      <c r="AL55" s="5"/>
      <c r="AM55" s="5"/>
      <c r="AN55" s="5"/>
      <c r="AO55" s="5"/>
      <c r="AP55" s="5"/>
      <c r="AQ55" s="5"/>
      <c r="AR55" s="5">
        <f t="shared" si="3"/>
        <v>3002.2666666666669</v>
      </c>
      <c r="AS55" s="5">
        <f t="shared" si="4"/>
        <v>3250.5714285714284</v>
      </c>
    </row>
    <row r="56" spans="1:45" x14ac:dyDescent="0.25">
      <c r="A56" s="5" t="s">
        <v>40</v>
      </c>
      <c r="B56" s="5"/>
      <c r="C56" s="5"/>
      <c r="D56" s="5"/>
      <c r="E56" s="5"/>
      <c r="F56" s="5"/>
      <c r="G56" s="5"/>
      <c r="H56" s="5"/>
      <c r="I56" s="5"/>
      <c r="J56" s="5"/>
      <c r="K56" s="5"/>
      <c r="L56" s="5"/>
      <c r="M56" s="5"/>
      <c r="N56" s="5">
        <v>20557</v>
      </c>
      <c r="O56" s="5"/>
      <c r="P56" s="5"/>
      <c r="Q56" s="5"/>
      <c r="R56" s="5">
        <v>9789</v>
      </c>
      <c r="S56" s="5"/>
      <c r="T56" s="5"/>
      <c r="U56" s="5">
        <v>20921</v>
      </c>
      <c r="V56" s="5">
        <v>7903</v>
      </c>
      <c r="W56" s="5">
        <v>10000</v>
      </c>
      <c r="X56" s="5">
        <v>20200</v>
      </c>
      <c r="Y56" s="5"/>
      <c r="Z56" s="5">
        <v>12960</v>
      </c>
      <c r="AA56" s="5"/>
      <c r="AB56" s="5"/>
      <c r="AC56" s="5"/>
      <c r="AD56" s="5">
        <v>22895</v>
      </c>
      <c r="AE56" s="5">
        <v>22809</v>
      </c>
      <c r="AF56" s="5">
        <v>18616</v>
      </c>
      <c r="AG56" s="5"/>
      <c r="AH56" s="5"/>
      <c r="AI56" s="5"/>
      <c r="AJ56" s="5"/>
      <c r="AK56" s="5"/>
      <c r="AL56" s="5"/>
      <c r="AM56" s="5"/>
      <c r="AN56" s="5"/>
      <c r="AO56" s="5"/>
      <c r="AP56" s="5"/>
      <c r="AQ56" s="5"/>
      <c r="AR56" s="5">
        <f t="shared" si="3"/>
        <v>6822</v>
      </c>
      <c r="AS56" s="5">
        <f t="shared" si="4"/>
        <v>7935.7142857142853</v>
      </c>
    </row>
    <row r="57" spans="1:45" x14ac:dyDescent="0.25">
      <c r="A57" s="5" t="s">
        <v>7</v>
      </c>
      <c r="B57" s="5"/>
      <c r="C57" s="5"/>
      <c r="D57" s="5"/>
      <c r="E57" s="5"/>
      <c r="F57" s="5"/>
      <c r="G57" s="5"/>
      <c r="H57" s="5"/>
      <c r="I57" s="5"/>
      <c r="J57" s="5"/>
      <c r="K57" s="5"/>
      <c r="L57" s="5"/>
      <c r="M57" s="5"/>
      <c r="N57" s="5"/>
      <c r="O57" s="5"/>
      <c r="P57" s="5"/>
      <c r="Q57" s="5"/>
      <c r="R57" s="5"/>
      <c r="S57" s="5"/>
      <c r="T57" s="5"/>
      <c r="U57" s="5"/>
      <c r="V57" s="5"/>
      <c r="W57" s="5">
        <v>4132</v>
      </c>
      <c r="X57" s="5">
        <v>13004</v>
      </c>
      <c r="Y57" s="5">
        <v>16480</v>
      </c>
      <c r="Z57" s="5"/>
      <c r="AA57" s="5"/>
      <c r="AB57" s="5"/>
      <c r="AC57" s="5">
        <v>24052</v>
      </c>
      <c r="AD57" s="5"/>
      <c r="AE57" s="5"/>
      <c r="AF57" s="5"/>
      <c r="AG57" s="5"/>
      <c r="AH57" s="5"/>
      <c r="AI57" s="5"/>
      <c r="AJ57" s="5"/>
      <c r="AK57" s="5"/>
      <c r="AL57" s="5"/>
      <c r="AM57" s="5"/>
      <c r="AN57" s="5"/>
      <c r="AO57" s="5"/>
      <c r="AP57" s="5"/>
      <c r="AQ57" s="5"/>
      <c r="AR57" s="5">
        <f t="shared" si="3"/>
        <v>2241.0666666666666</v>
      </c>
      <c r="AS57" s="5">
        <f t="shared" si="4"/>
        <v>2746.0952380952381</v>
      </c>
    </row>
    <row r="58" spans="1:45" x14ac:dyDescent="0.25">
      <c r="A58" s="5" t="s">
        <v>50</v>
      </c>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f t="shared" si="3"/>
        <v>0</v>
      </c>
      <c r="AS58" s="5">
        <f t="shared" si="4"/>
        <v>0</v>
      </c>
    </row>
    <row r="59" spans="1:45" x14ac:dyDescent="0.25">
      <c r="A59" s="5" t="s">
        <v>57</v>
      </c>
      <c r="B59" s="5"/>
      <c r="C59" s="5"/>
      <c r="D59" s="5"/>
      <c r="E59" s="5"/>
      <c r="F59" s="5"/>
      <c r="G59" s="5"/>
      <c r="H59" s="5">
        <v>7972</v>
      </c>
      <c r="I59" s="5"/>
      <c r="J59" s="5">
        <v>14216</v>
      </c>
      <c r="K59" s="5">
        <v>6967</v>
      </c>
      <c r="L59" s="5"/>
      <c r="M59" s="5"/>
      <c r="N59" s="5"/>
      <c r="O59" s="5"/>
      <c r="P59" s="5">
        <v>15029</v>
      </c>
      <c r="Q59" s="5">
        <v>28383</v>
      </c>
      <c r="R59" s="5">
        <v>11493</v>
      </c>
      <c r="S59" s="5">
        <v>39971</v>
      </c>
      <c r="T59" s="5">
        <v>19979</v>
      </c>
      <c r="U59" s="5"/>
      <c r="V59" s="5">
        <v>102518</v>
      </c>
      <c r="W59" s="5"/>
      <c r="X59" s="5">
        <v>155219</v>
      </c>
      <c r="Y59" s="5">
        <v>11073</v>
      </c>
      <c r="Z59" s="5">
        <v>6000</v>
      </c>
      <c r="AA59" s="5"/>
      <c r="AB59" s="5">
        <v>29047</v>
      </c>
      <c r="AC59" s="5">
        <v>48395</v>
      </c>
      <c r="AD59" s="5">
        <v>34747</v>
      </c>
      <c r="AE59" s="5">
        <v>92233</v>
      </c>
      <c r="AF59" s="5"/>
      <c r="AG59" s="5"/>
      <c r="AH59" s="5"/>
      <c r="AI59" s="5"/>
      <c r="AJ59" s="5"/>
      <c r="AK59" s="5"/>
      <c r="AL59" s="5"/>
      <c r="AM59" s="5"/>
      <c r="AN59" s="5"/>
      <c r="AO59" s="5"/>
      <c r="AP59" s="5"/>
      <c r="AQ59" s="5"/>
      <c r="AR59" s="5">
        <f t="shared" si="3"/>
        <v>27921.333333333332</v>
      </c>
      <c r="AS59" s="5">
        <f t="shared" si="4"/>
        <v>29678.190476190477</v>
      </c>
    </row>
    <row r="60" spans="1:45" x14ac:dyDescent="0.25">
      <c r="A60" s="5" t="s">
        <v>17</v>
      </c>
      <c r="B60" s="5"/>
      <c r="C60" s="5"/>
      <c r="D60" s="5"/>
      <c r="E60" s="5"/>
      <c r="F60" s="5"/>
      <c r="G60" s="5"/>
      <c r="H60" s="5">
        <v>15362</v>
      </c>
      <c r="I60" s="5"/>
      <c r="J60" s="5">
        <v>136970</v>
      </c>
      <c r="K60" s="5">
        <v>11446</v>
      </c>
      <c r="L60" s="5"/>
      <c r="M60" s="5"/>
      <c r="N60" s="5">
        <v>75713</v>
      </c>
      <c r="O60" s="5"/>
      <c r="P60" s="5">
        <v>16437</v>
      </c>
      <c r="Q60" s="5">
        <v>17141</v>
      </c>
      <c r="R60" s="5">
        <v>4982</v>
      </c>
      <c r="S60" s="5">
        <v>54464</v>
      </c>
      <c r="T60" s="5">
        <v>21567</v>
      </c>
      <c r="U60" s="5">
        <v>52118</v>
      </c>
      <c r="V60" s="5">
        <v>16315</v>
      </c>
      <c r="W60" s="5">
        <v>18767</v>
      </c>
      <c r="X60" s="5">
        <v>122117</v>
      </c>
      <c r="Y60" s="5">
        <v>8018</v>
      </c>
      <c r="Z60" s="5">
        <v>28047</v>
      </c>
      <c r="AA60" s="5">
        <v>214716</v>
      </c>
      <c r="AB60" s="5">
        <v>173906</v>
      </c>
      <c r="AC60" s="5">
        <v>49607</v>
      </c>
      <c r="AD60" s="5">
        <v>52744</v>
      </c>
      <c r="AE60" s="5">
        <v>98912</v>
      </c>
      <c r="AF60" s="5">
        <f>236505-25000</f>
        <v>211505</v>
      </c>
      <c r="AG60" s="5"/>
      <c r="AH60" s="5"/>
      <c r="AI60" s="5"/>
      <c r="AJ60" s="5"/>
      <c r="AK60" s="5"/>
      <c r="AL60" s="5"/>
      <c r="AM60" s="5"/>
      <c r="AN60" s="5"/>
      <c r="AO60" s="5"/>
      <c r="AP60" s="5"/>
      <c r="AQ60" s="5"/>
      <c r="AR60" s="5">
        <f t="shared" si="3"/>
        <v>39964.26666666667</v>
      </c>
      <c r="AS60" s="5">
        <f t="shared" si="4"/>
        <v>66707.333333333328</v>
      </c>
    </row>
    <row r="61" spans="1:45" x14ac:dyDescent="0.25">
      <c r="A61" s="5" t="s">
        <v>58</v>
      </c>
      <c r="B61" s="5"/>
      <c r="C61" s="5"/>
      <c r="D61" s="5"/>
      <c r="E61" s="5"/>
      <c r="F61" s="5"/>
      <c r="G61" s="5"/>
      <c r="H61" s="5"/>
      <c r="I61" s="5"/>
      <c r="J61" s="5"/>
      <c r="K61" s="5"/>
      <c r="L61" s="5"/>
      <c r="M61" s="5"/>
      <c r="N61" s="5"/>
      <c r="O61" s="5"/>
      <c r="P61" s="5">
        <v>36428</v>
      </c>
      <c r="Q61" s="5">
        <v>53408</v>
      </c>
      <c r="R61" s="5">
        <v>106151</v>
      </c>
      <c r="S61" s="5">
        <v>77187</v>
      </c>
      <c r="T61" s="5">
        <v>99894</v>
      </c>
      <c r="U61" s="5">
        <v>34788</v>
      </c>
      <c r="V61" s="5"/>
      <c r="W61" s="5"/>
      <c r="X61" s="5"/>
      <c r="Y61" s="5"/>
      <c r="Z61" s="5"/>
      <c r="AA61" s="5"/>
      <c r="AB61" s="5"/>
      <c r="AC61" s="5"/>
      <c r="AD61" s="5"/>
      <c r="AE61" s="5"/>
      <c r="AF61" s="5"/>
      <c r="AG61" s="5"/>
      <c r="AH61" s="5"/>
      <c r="AI61" s="5"/>
      <c r="AJ61" s="5"/>
      <c r="AK61" s="5"/>
      <c r="AL61" s="5"/>
      <c r="AM61" s="5"/>
      <c r="AN61" s="5"/>
      <c r="AO61" s="5"/>
      <c r="AP61" s="5"/>
      <c r="AQ61" s="5"/>
      <c r="AR61" s="5">
        <f t="shared" si="3"/>
        <v>27190.400000000001</v>
      </c>
      <c r="AS61" s="5">
        <f t="shared" si="4"/>
        <v>19421.714285714286</v>
      </c>
    </row>
    <row r="62" spans="1:45" x14ac:dyDescent="0.25">
      <c r="A62" s="5" t="s">
        <v>59</v>
      </c>
      <c r="B62" s="5"/>
      <c r="C62" s="5"/>
      <c r="D62" s="5"/>
      <c r="E62" s="5"/>
      <c r="F62" s="5"/>
      <c r="G62" s="5"/>
      <c r="H62" s="5"/>
      <c r="I62" s="5"/>
      <c r="J62" s="5"/>
      <c r="K62" s="5"/>
      <c r="L62" s="5"/>
      <c r="M62" s="5"/>
      <c r="N62" s="5"/>
      <c r="O62" s="5"/>
      <c r="P62" s="5">
        <v>4093</v>
      </c>
      <c r="Q62" s="5">
        <v>44821</v>
      </c>
      <c r="R62" s="5"/>
      <c r="S62" s="5"/>
      <c r="T62" s="5"/>
      <c r="U62" s="5"/>
      <c r="V62" s="5"/>
      <c r="W62" s="5"/>
      <c r="X62" s="5">
        <v>9618</v>
      </c>
      <c r="Y62" s="5"/>
      <c r="Z62" s="5"/>
      <c r="AA62" s="5"/>
      <c r="AB62" s="5"/>
      <c r="AC62" s="5"/>
      <c r="AD62" s="5"/>
      <c r="AE62" s="5"/>
      <c r="AF62" s="5"/>
      <c r="AG62" s="5"/>
      <c r="AH62" s="5"/>
      <c r="AI62" s="5"/>
      <c r="AJ62" s="5"/>
      <c r="AK62" s="5"/>
      <c r="AL62" s="5"/>
      <c r="AM62" s="5"/>
      <c r="AN62" s="5"/>
      <c r="AO62" s="5"/>
      <c r="AP62" s="5"/>
      <c r="AQ62" s="5"/>
      <c r="AR62" s="5">
        <f t="shared" si="3"/>
        <v>3902.1333333333332</v>
      </c>
      <c r="AS62" s="5">
        <f t="shared" si="4"/>
        <v>2787.2380952380954</v>
      </c>
    </row>
    <row r="63" spans="1:45" x14ac:dyDescent="0.25">
      <c r="A63" s="5" t="s">
        <v>60</v>
      </c>
      <c r="B63" s="5"/>
      <c r="C63" s="5"/>
      <c r="D63" s="5"/>
      <c r="E63" s="5"/>
      <c r="F63" s="5"/>
      <c r="G63" s="5"/>
      <c r="H63" s="5"/>
      <c r="I63" s="5"/>
      <c r="J63" s="5"/>
      <c r="K63" s="5"/>
      <c r="L63" s="5"/>
      <c r="M63" s="5"/>
      <c r="N63" s="5"/>
      <c r="O63" s="5"/>
      <c r="P63" s="5"/>
      <c r="Q63" s="5"/>
      <c r="R63" s="5"/>
      <c r="S63" s="5"/>
      <c r="T63" s="5"/>
      <c r="U63" s="5"/>
      <c r="V63" s="5"/>
      <c r="W63" s="5"/>
      <c r="X63" s="5"/>
      <c r="Y63" s="5">
        <v>2796</v>
      </c>
      <c r="Z63" s="5">
        <v>775</v>
      </c>
      <c r="AA63" s="5">
        <v>4080</v>
      </c>
      <c r="AB63" s="5">
        <v>7179</v>
      </c>
      <c r="AC63" s="5">
        <v>3023</v>
      </c>
      <c r="AD63" s="5">
        <v>924</v>
      </c>
      <c r="AE63" s="5">
        <v>4754</v>
      </c>
      <c r="AF63" s="5"/>
      <c r="AG63" s="5"/>
      <c r="AH63" s="5"/>
      <c r="AI63" s="5"/>
      <c r="AJ63" s="5"/>
      <c r="AK63" s="5"/>
      <c r="AL63" s="5"/>
      <c r="AM63" s="5"/>
      <c r="AN63" s="5"/>
      <c r="AO63" s="5"/>
      <c r="AP63" s="5"/>
      <c r="AQ63" s="5"/>
      <c r="AR63" s="5">
        <f t="shared" si="3"/>
        <v>238.06666666666666</v>
      </c>
      <c r="AS63" s="5">
        <f t="shared" si="4"/>
        <v>1120.5238095238096</v>
      </c>
    </row>
    <row r="64" spans="1:4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row>
    <row r="65" spans="1:45" x14ac:dyDescent="0.25">
      <c r="A65" s="5" t="s">
        <v>11</v>
      </c>
      <c r="B65" s="5">
        <f>SUM(B42:B64)</f>
        <v>0</v>
      </c>
      <c r="C65" s="5">
        <f t="shared" ref="C65:AP65" si="5">SUM(C42:C64)</f>
        <v>0</v>
      </c>
      <c r="D65" s="5">
        <f t="shared" si="5"/>
        <v>0</v>
      </c>
      <c r="E65" s="5">
        <f t="shared" si="5"/>
        <v>0</v>
      </c>
      <c r="F65" s="5">
        <f t="shared" si="5"/>
        <v>0</v>
      </c>
      <c r="G65" s="5">
        <f t="shared" si="5"/>
        <v>0</v>
      </c>
      <c r="H65" s="5">
        <f t="shared" si="5"/>
        <v>109379</v>
      </c>
      <c r="I65" s="5">
        <f t="shared" si="5"/>
        <v>0</v>
      </c>
      <c r="J65" s="5">
        <f t="shared" si="5"/>
        <v>300199</v>
      </c>
      <c r="K65" s="5">
        <f t="shared" si="5"/>
        <v>236621</v>
      </c>
      <c r="L65" s="5">
        <f t="shared" si="5"/>
        <v>0</v>
      </c>
      <c r="M65" s="5">
        <f t="shared" si="5"/>
        <v>0</v>
      </c>
      <c r="N65" s="5">
        <f t="shared" si="5"/>
        <v>274267</v>
      </c>
      <c r="O65" s="5">
        <f t="shared" si="5"/>
        <v>0</v>
      </c>
      <c r="P65" s="5">
        <f t="shared" si="5"/>
        <v>178838</v>
      </c>
      <c r="Q65" s="5">
        <f t="shared" si="5"/>
        <v>267151</v>
      </c>
      <c r="R65" s="5">
        <f t="shared" si="5"/>
        <v>249622</v>
      </c>
      <c r="S65" s="5">
        <f t="shared" si="5"/>
        <v>353767</v>
      </c>
      <c r="T65" s="5">
        <f t="shared" si="5"/>
        <v>287210</v>
      </c>
      <c r="U65" s="5">
        <f t="shared" si="5"/>
        <v>385289</v>
      </c>
      <c r="V65" s="5">
        <f t="shared" si="5"/>
        <v>606745</v>
      </c>
      <c r="W65" s="5">
        <f t="shared" si="5"/>
        <v>869576</v>
      </c>
      <c r="X65" s="5">
        <f t="shared" si="5"/>
        <v>1224874</v>
      </c>
      <c r="Y65" s="5">
        <f t="shared" si="5"/>
        <v>502051</v>
      </c>
      <c r="Z65" s="5">
        <f t="shared" si="5"/>
        <v>366793</v>
      </c>
      <c r="AA65" s="5">
        <f t="shared" si="5"/>
        <v>564772</v>
      </c>
      <c r="AB65" s="5">
        <f>SUM(AB44:AB63)</f>
        <v>560895</v>
      </c>
      <c r="AC65" s="5">
        <f t="shared" si="5"/>
        <v>453346</v>
      </c>
      <c r="AD65" s="5">
        <f t="shared" si="5"/>
        <v>479288</v>
      </c>
      <c r="AE65" s="5">
        <f t="shared" si="5"/>
        <v>530855</v>
      </c>
      <c r="AF65" s="5">
        <f t="shared" si="5"/>
        <v>716492</v>
      </c>
      <c r="AG65" s="5">
        <f t="shared" si="5"/>
        <v>0</v>
      </c>
      <c r="AH65" s="5">
        <v>1087412</v>
      </c>
      <c r="AI65" s="5">
        <v>1435517</v>
      </c>
      <c r="AJ65" s="5">
        <v>1481623</v>
      </c>
      <c r="AK65" s="5">
        <v>1582609</v>
      </c>
      <c r="AL65" s="5">
        <f t="shared" si="5"/>
        <v>0</v>
      </c>
      <c r="AM65" s="5">
        <f t="shared" si="5"/>
        <v>0</v>
      </c>
      <c r="AN65" s="5">
        <f t="shared" si="5"/>
        <v>0</v>
      </c>
      <c r="AO65" s="5">
        <f t="shared" si="5"/>
        <v>0</v>
      </c>
      <c r="AP65" s="5">
        <f t="shared" si="5"/>
        <v>0</v>
      </c>
      <c r="AQ65" s="5"/>
      <c r="AR65" s="5">
        <f>SUM(AR42:AR64)</f>
        <v>414158.8</v>
      </c>
      <c r="AS65" s="5">
        <f>SUM(AS42:AS64)</f>
        <v>453239.52380952373</v>
      </c>
    </row>
    <row r="66" spans="1:45" x14ac:dyDescent="0.25">
      <c r="A66" s="5" t="s">
        <v>12</v>
      </c>
      <c r="B66" s="5"/>
      <c r="C66" s="5"/>
      <c r="D66" s="5"/>
      <c r="E66" s="5"/>
      <c r="F66" s="5"/>
      <c r="G66" s="5"/>
      <c r="H66" s="5"/>
      <c r="I66" s="5"/>
      <c r="J66" s="5"/>
      <c r="K66" s="5"/>
      <c r="L66" s="5"/>
      <c r="M66" s="5"/>
      <c r="N66" s="5"/>
      <c r="O66" s="5"/>
      <c r="P66" s="5"/>
      <c r="Q66" s="5"/>
      <c r="R66" s="5">
        <v>249611</v>
      </c>
      <c r="S66" s="5"/>
      <c r="T66" s="5"/>
      <c r="U66" s="5"/>
      <c r="V66" s="5"/>
      <c r="W66" s="5"/>
      <c r="X66" s="5"/>
      <c r="Y66" s="5">
        <v>502056</v>
      </c>
      <c r="Z66" s="5"/>
      <c r="AA66" s="5">
        <v>526803</v>
      </c>
      <c r="AB66" s="5"/>
      <c r="AC66" s="5">
        <v>453345</v>
      </c>
      <c r="AD66" s="5"/>
      <c r="AE66" s="5"/>
      <c r="AF66" s="5"/>
      <c r="AG66" s="5"/>
      <c r="AH66" s="5"/>
      <c r="AI66" s="5"/>
      <c r="AJ66" s="5"/>
      <c r="AK66" s="5"/>
      <c r="AL66" s="5"/>
      <c r="AM66" s="5"/>
      <c r="AN66" s="5"/>
      <c r="AO66" s="5"/>
      <c r="AP66" s="5"/>
      <c r="AQ66" s="5"/>
      <c r="AR66" s="5"/>
      <c r="AS66" s="5"/>
    </row>
    <row r="67" spans="1:45" x14ac:dyDescent="0.25">
      <c r="A67" s="5" t="s">
        <v>13</v>
      </c>
      <c r="B67" s="5"/>
      <c r="C67" s="5"/>
      <c r="D67" s="5"/>
      <c r="E67" s="5"/>
      <c r="F67" s="5"/>
      <c r="G67" s="5"/>
      <c r="H67" s="5"/>
      <c r="I67" s="5"/>
      <c r="J67" s="5"/>
      <c r="K67" s="5"/>
      <c r="L67" s="5"/>
      <c r="M67" s="5"/>
      <c r="N67" s="5"/>
      <c r="O67" s="5"/>
      <c r="P67" s="5"/>
      <c r="Q67" s="5"/>
      <c r="R67" s="5">
        <f>R65-R66</f>
        <v>11</v>
      </c>
      <c r="S67" s="5"/>
      <c r="T67" s="5"/>
      <c r="U67" s="5"/>
      <c r="V67" s="5"/>
      <c r="W67" s="5"/>
      <c r="X67" s="5"/>
      <c r="Y67" s="5">
        <f>Y65-Y66</f>
        <v>-5</v>
      </c>
      <c r="Z67" s="5"/>
      <c r="AA67" s="5">
        <f>AA65-AA66</f>
        <v>37969</v>
      </c>
      <c r="AB67" s="5"/>
      <c r="AC67" s="5">
        <f>AC65-AC66</f>
        <v>1</v>
      </c>
      <c r="AD67" s="5"/>
      <c r="AE67" s="5"/>
      <c r="AF67" s="5"/>
      <c r="AG67" s="5"/>
      <c r="AH67" s="5"/>
      <c r="AI67" s="5"/>
      <c r="AJ67" s="5"/>
      <c r="AK67" s="5"/>
      <c r="AL67" s="5"/>
      <c r="AM67" s="5"/>
      <c r="AN67" s="5"/>
      <c r="AO67" s="5"/>
      <c r="AP67" s="5"/>
      <c r="AQ67" s="5"/>
      <c r="AR67" s="5"/>
      <c r="AS67" s="5"/>
    </row>
  </sheetData>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67"/>
  <sheetViews>
    <sheetView showZeros="0" workbookViewId="0">
      <pane xSplit="1" ySplit="6" topLeftCell="B7" activePane="bottomRight" state="frozen"/>
      <selection pane="topRight" activeCell="B1" sqref="B1"/>
      <selection pane="bottomLeft" activeCell="A7" sqref="A7"/>
      <selection pane="bottomRight" activeCell="B9" sqref="B9"/>
    </sheetView>
  </sheetViews>
  <sheetFormatPr defaultRowHeight="15" x14ac:dyDescent="0.25"/>
  <cols>
    <col min="1" max="1" width="44.5703125" bestFit="1" customWidth="1"/>
    <col min="32" max="32" width="9.85546875" bestFit="1" customWidth="1"/>
    <col min="34" max="34" width="9.85546875" bestFit="1" customWidth="1"/>
    <col min="36" max="37" width="9.85546875" bestFit="1" customWidth="1"/>
    <col min="43" max="43" width="2.28515625" customWidth="1"/>
    <col min="44" max="45" width="9.5703125" bestFit="1" customWidth="1"/>
  </cols>
  <sheetData>
    <row r="1" spans="1:46" x14ac:dyDescent="0.25">
      <c r="A1" s="1" t="s">
        <v>26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row>
    <row r="2" spans="1:46" x14ac:dyDescent="0.25">
      <c r="A2" s="16" t="s">
        <v>37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row>
    <row r="3" spans="1:46" ht="30" x14ac:dyDescent="0.25">
      <c r="A3" s="18" t="s">
        <v>64</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T3" s="3"/>
    </row>
    <row r="4" spans="1:46" x14ac:dyDescent="0.25">
      <c r="A4" s="18" t="s">
        <v>67</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4" t="s">
        <v>18</v>
      </c>
      <c r="AS4" s="4" t="s">
        <v>18</v>
      </c>
      <c r="AT4" s="3"/>
    </row>
    <row r="5" spans="1:46" x14ac:dyDescent="0.25">
      <c r="A5" s="4" t="s">
        <v>1</v>
      </c>
      <c r="B5" s="4">
        <v>1890</v>
      </c>
      <c r="C5" s="4">
        <v>1891</v>
      </c>
      <c r="D5" s="4">
        <v>1892</v>
      </c>
      <c r="E5" s="4">
        <v>1893</v>
      </c>
      <c r="F5" s="4">
        <v>1894</v>
      </c>
      <c r="G5" s="4">
        <v>1895</v>
      </c>
      <c r="H5" s="4">
        <v>1896</v>
      </c>
      <c r="I5" s="4">
        <v>1897</v>
      </c>
      <c r="J5" s="4">
        <v>1898</v>
      </c>
      <c r="K5" s="4">
        <v>1899</v>
      </c>
      <c r="L5" s="4">
        <v>1900</v>
      </c>
      <c r="M5" s="4">
        <v>1901</v>
      </c>
      <c r="N5" s="4">
        <v>1902</v>
      </c>
      <c r="O5" s="4">
        <v>1903</v>
      </c>
      <c r="P5" s="4">
        <v>1904</v>
      </c>
      <c r="Q5" s="4">
        <v>1905</v>
      </c>
      <c r="R5" s="4">
        <v>1906</v>
      </c>
      <c r="S5" s="4">
        <v>1907</v>
      </c>
      <c r="T5" s="4">
        <v>1908</v>
      </c>
      <c r="U5" s="4">
        <v>1909</v>
      </c>
      <c r="V5" s="4">
        <v>1910</v>
      </c>
      <c r="W5" s="4">
        <v>1911</v>
      </c>
      <c r="X5" s="4">
        <v>1912</v>
      </c>
      <c r="Y5" s="4">
        <v>1913</v>
      </c>
      <c r="Z5" s="4">
        <v>1914</v>
      </c>
      <c r="AA5" s="4">
        <v>1915</v>
      </c>
      <c r="AB5" s="4">
        <v>1916</v>
      </c>
      <c r="AC5" s="4">
        <v>1917</v>
      </c>
      <c r="AD5" s="4">
        <v>1918</v>
      </c>
      <c r="AE5" s="4">
        <v>1919</v>
      </c>
      <c r="AF5" s="4">
        <v>1920</v>
      </c>
      <c r="AG5" s="4">
        <v>1921</v>
      </c>
      <c r="AH5" s="4">
        <v>1922</v>
      </c>
      <c r="AI5" s="4">
        <v>1923</v>
      </c>
      <c r="AJ5" s="4">
        <v>1924</v>
      </c>
      <c r="AK5" s="4">
        <v>1925</v>
      </c>
      <c r="AL5" s="4">
        <v>1926</v>
      </c>
      <c r="AM5" s="4">
        <v>1927</v>
      </c>
      <c r="AN5" s="4">
        <v>1928</v>
      </c>
      <c r="AO5" s="4">
        <v>1929</v>
      </c>
      <c r="AP5" s="4">
        <v>1930</v>
      </c>
      <c r="AQ5" s="4"/>
      <c r="AR5" s="4" t="s">
        <v>19</v>
      </c>
      <c r="AS5" s="4" t="s">
        <v>20</v>
      </c>
    </row>
    <row r="6" spans="1:46"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2" t="s">
        <v>68</v>
      </c>
      <c r="AS6" s="2" t="s">
        <v>22</v>
      </c>
    </row>
    <row r="7" spans="1:46" x14ac:dyDescent="0.25">
      <c r="A7" s="6" t="s">
        <v>2</v>
      </c>
      <c r="B7" s="2" t="s">
        <v>3</v>
      </c>
      <c r="C7" s="2" t="s">
        <v>3</v>
      </c>
      <c r="D7" s="2" t="s">
        <v>3</v>
      </c>
      <c r="E7" s="2" t="s">
        <v>3</v>
      </c>
      <c r="F7" s="2" t="s">
        <v>3</v>
      </c>
      <c r="G7" s="2" t="s">
        <v>3</v>
      </c>
      <c r="H7" s="2" t="s">
        <v>3</v>
      </c>
      <c r="I7" s="2" t="s">
        <v>3</v>
      </c>
      <c r="J7" s="2" t="s">
        <v>3</v>
      </c>
      <c r="K7" s="2" t="s">
        <v>3</v>
      </c>
      <c r="L7" s="2" t="s">
        <v>3</v>
      </c>
      <c r="M7" s="2" t="s">
        <v>3</v>
      </c>
      <c r="N7" s="2" t="s">
        <v>3</v>
      </c>
      <c r="O7" s="2" t="s">
        <v>3</v>
      </c>
      <c r="P7" s="2" t="s">
        <v>3</v>
      </c>
      <c r="Q7" s="2" t="s">
        <v>3</v>
      </c>
      <c r="R7" s="2" t="s">
        <v>3</v>
      </c>
      <c r="S7" s="2" t="s">
        <v>3</v>
      </c>
      <c r="T7" s="2" t="s">
        <v>3</v>
      </c>
      <c r="U7" s="2" t="s">
        <v>3</v>
      </c>
      <c r="V7" s="2" t="s">
        <v>3</v>
      </c>
      <c r="W7" s="2" t="s">
        <v>3</v>
      </c>
      <c r="X7" s="2" t="s">
        <v>3</v>
      </c>
      <c r="Y7" s="2" t="s">
        <v>3</v>
      </c>
      <c r="Z7" s="2" t="s">
        <v>3</v>
      </c>
      <c r="AA7" s="2" t="s">
        <v>3</v>
      </c>
      <c r="AB7" s="2" t="s">
        <v>3</v>
      </c>
      <c r="AC7" s="2" t="s">
        <v>3</v>
      </c>
      <c r="AD7" s="2" t="s">
        <v>3</v>
      </c>
      <c r="AE7" s="2" t="s">
        <v>3</v>
      </c>
      <c r="AF7" s="2" t="s">
        <v>3</v>
      </c>
      <c r="AG7" s="2" t="s">
        <v>3</v>
      </c>
      <c r="AH7" s="2" t="s">
        <v>3</v>
      </c>
      <c r="AI7" s="2" t="s">
        <v>3</v>
      </c>
      <c r="AJ7" s="2" t="s">
        <v>3</v>
      </c>
      <c r="AK7" s="2" t="s">
        <v>3</v>
      </c>
      <c r="AL7" s="2" t="s">
        <v>3</v>
      </c>
      <c r="AM7" s="2" t="s">
        <v>3</v>
      </c>
      <c r="AN7" s="2" t="s">
        <v>3</v>
      </c>
      <c r="AO7" s="2" t="s">
        <v>3</v>
      </c>
      <c r="AP7" s="2" t="s">
        <v>3</v>
      </c>
      <c r="AQ7" s="5"/>
      <c r="AR7" s="5"/>
      <c r="AS7" s="5"/>
    </row>
    <row r="8" spans="1:46"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row>
    <row r="9" spans="1:46" x14ac:dyDescent="0.25">
      <c r="A9" s="5" t="s">
        <v>4</v>
      </c>
      <c r="B9" s="5"/>
      <c r="C9" s="5"/>
      <c r="D9" s="5"/>
      <c r="E9" s="5"/>
      <c r="F9" s="5"/>
      <c r="G9" s="5"/>
      <c r="H9" s="5"/>
      <c r="I9" s="5"/>
      <c r="J9" s="5">
        <v>29323</v>
      </c>
      <c r="K9" s="5">
        <v>28704</v>
      </c>
      <c r="L9" s="5">
        <v>50645</v>
      </c>
      <c r="M9" s="5">
        <v>109489</v>
      </c>
      <c r="N9" s="5">
        <v>20031</v>
      </c>
      <c r="O9" s="5">
        <v>36542</v>
      </c>
      <c r="P9" s="5"/>
      <c r="Q9" s="5"/>
      <c r="R9" s="5"/>
      <c r="S9" s="5"/>
      <c r="T9" s="5">
        <v>62747</v>
      </c>
      <c r="U9" s="5"/>
      <c r="V9" s="5"/>
      <c r="W9" s="5"/>
      <c r="X9" s="5">
        <v>167936</v>
      </c>
      <c r="Y9" s="5">
        <v>58200</v>
      </c>
      <c r="Z9" s="5">
        <v>61924</v>
      </c>
      <c r="AA9" s="5">
        <v>4800</v>
      </c>
      <c r="AB9" s="5">
        <v>22657</v>
      </c>
      <c r="AC9" s="5">
        <v>12100</v>
      </c>
      <c r="AD9" s="5">
        <v>27394</v>
      </c>
      <c r="AE9" s="5">
        <v>7812</v>
      </c>
      <c r="AF9" s="5">
        <v>10520</v>
      </c>
      <c r="AG9" s="5"/>
      <c r="AH9" s="5"/>
      <c r="AI9" s="5"/>
      <c r="AJ9" s="5"/>
      <c r="AK9" s="5"/>
      <c r="AL9" s="5"/>
      <c r="AM9" s="5"/>
      <c r="AN9" s="5"/>
      <c r="AO9" s="5"/>
      <c r="AP9" s="5"/>
      <c r="AQ9" s="5"/>
      <c r="AR9" s="5">
        <f>(H9+J9+K9+L9+M9+N9+O9+P9+Q9+R9+S9+T9+U9+V9+W9+X9+Y9+Z9)/18</f>
        <v>34752.277777777781</v>
      </c>
      <c r="AS9" s="5">
        <f>SUM(F9:AN9)/28</f>
        <v>25386.571428571428</v>
      </c>
    </row>
    <row r="10" spans="1:46"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row>
    <row r="11" spans="1:46" x14ac:dyDescent="0.25">
      <c r="A11" s="5" t="s">
        <v>38</v>
      </c>
      <c r="B11" s="5"/>
      <c r="C11" s="5"/>
      <c r="D11" s="5"/>
      <c r="E11" s="5"/>
      <c r="F11" s="5"/>
      <c r="G11" s="5"/>
      <c r="H11" s="5">
        <v>289607</v>
      </c>
      <c r="I11" s="5"/>
      <c r="J11" s="5">
        <v>238538</v>
      </c>
      <c r="K11" s="5">
        <v>231102</v>
      </c>
      <c r="L11" s="5">
        <v>235950</v>
      </c>
      <c r="M11" s="5">
        <v>226519</v>
      </c>
      <c r="N11" s="5">
        <v>217048</v>
      </c>
      <c r="O11" s="5">
        <v>227013</v>
      </c>
      <c r="P11" s="5">
        <v>228649</v>
      </c>
      <c r="Q11" s="5">
        <v>212855</v>
      </c>
      <c r="R11" s="5">
        <v>207417</v>
      </c>
      <c r="S11" s="5">
        <v>340924</v>
      </c>
      <c r="T11" s="5">
        <v>358642</v>
      </c>
      <c r="U11" s="5">
        <v>294908</v>
      </c>
      <c r="V11" s="5">
        <v>240623</v>
      </c>
      <c r="W11" s="5">
        <v>281119</v>
      </c>
      <c r="X11" s="5">
        <v>314529</v>
      </c>
      <c r="Y11" s="5">
        <v>349379</v>
      </c>
      <c r="Z11" s="5">
        <v>431222</v>
      </c>
      <c r="AA11" s="5">
        <v>338401</v>
      </c>
      <c r="AB11" s="5">
        <v>337546</v>
      </c>
      <c r="AC11" s="5">
        <v>405399</v>
      </c>
      <c r="AD11" s="5">
        <v>444102</v>
      </c>
      <c r="AE11" s="5">
        <v>445114</v>
      </c>
      <c r="AF11" s="5">
        <v>474379</v>
      </c>
      <c r="AG11" s="5"/>
      <c r="AH11" s="5"/>
      <c r="AI11" s="5"/>
      <c r="AJ11" s="5"/>
      <c r="AK11" s="5"/>
      <c r="AL11" s="5">
        <v>677673</v>
      </c>
      <c r="AM11" s="5">
        <v>1259984</v>
      </c>
      <c r="AN11" s="5">
        <v>1086229</v>
      </c>
      <c r="AO11" s="5"/>
      <c r="AP11" s="5"/>
      <c r="AQ11" s="5"/>
      <c r="AR11" s="5">
        <f>(H11+J11+K11+L11+M11+N11+O11+P11+Q11+R11+S11+T11+U11+V11+W11+X11+Y11+Z11)/18</f>
        <v>273669.11111111112</v>
      </c>
      <c r="AS11" s="5">
        <f t="shared" ref="AS11:AS31" si="0">SUM(F11:AN11)/28</f>
        <v>371245.39285714284</v>
      </c>
    </row>
    <row r="12" spans="1:46" x14ac:dyDescent="0.25">
      <c r="A12" s="5" t="s">
        <v>5</v>
      </c>
      <c r="B12" s="5"/>
      <c r="C12" s="5"/>
      <c r="D12" s="5"/>
      <c r="E12" s="5"/>
      <c r="F12" s="5"/>
      <c r="G12" s="5"/>
      <c r="H12" s="5">
        <v>125704</v>
      </c>
      <c r="I12" s="5"/>
      <c r="J12" s="5">
        <v>107317</v>
      </c>
      <c r="K12" s="5">
        <v>114067</v>
      </c>
      <c r="L12" s="5">
        <v>113150</v>
      </c>
      <c r="M12" s="5">
        <v>121504</v>
      </c>
      <c r="N12" s="5">
        <v>178301</v>
      </c>
      <c r="O12" s="5">
        <v>119679</v>
      </c>
      <c r="P12" s="5">
        <v>120991</v>
      </c>
      <c r="Q12" s="5">
        <v>98676</v>
      </c>
      <c r="R12" s="5">
        <v>122455</v>
      </c>
      <c r="S12" s="5">
        <v>225811</v>
      </c>
      <c r="T12" s="5">
        <v>131843</v>
      </c>
      <c r="U12" s="5">
        <v>138065</v>
      </c>
      <c r="V12" s="5">
        <v>127074</v>
      </c>
      <c r="W12" s="5">
        <v>122847</v>
      </c>
      <c r="X12" s="5">
        <v>141368</v>
      </c>
      <c r="Y12" s="5">
        <v>146374</v>
      </c>
      <c r="Z12" s="5">
        <v>182149</v>
      </c>
      <c r="AA12" s="5">
        <v>179721</v>
      </c>
      <c r="AB12" s="5">
        <v>175709</v>
      </c>
      <c r="AC12" s="5">
        <v>202700</v>
      </c>
      <c r="AD12" s="5">
        <v>210234</v>
      </c>
      <c r="AE12" s="5">
        <v>213580</v>
      </c>
      <c r="AF12" s="5">
        <v>222798</v>
      </c>
      <c r="AG12" s="5"/>
      <c r="AH12" s="5"/>
      <c r="AI12" s="5"/>
      <c r="AJ12" s="5"/>
      <c r="AK12" s="5"/>
      <c r="AL12" s="5">
        <v>602628</v>
      </c>
      <c r="AM12" s="5">
        <v>659859</v>
      </c>
      <c r="AN12" s="5">
        <v>793209</v>
      </c>
      <c r="AO12" s="5"/>
      <c r="AP12" s="5"/>
      <c r="AQ12" s="5"/>
      <c r="AR12" s="5">
        <f t="shared" ref="AR12:AR32" si="1">(H12+J12+K12+L12+M12+N12+O12+P12+Q12+R12+S12+T12+U12+V12+W12+X12+Y12+Z12)/18</f>
        <v>135409.72222222222</v>
      </c>
      <c r="AS12" s="5">
        <f t="shared" si="0"/>
        <v>203493.32142857142</v>
      </c>
    </row>
    <row r="13" spans="1:46" x14ac:dyDescent="0.25">
      <c r="A13" s="7" t="s">
        <v>6</v>
      </c>
      <c r="B13" s="5"/>
      <c r="C13" s="5"/>
      <c r="D13" s="5"/>
      <c r="E13" s="5"/>
      <c r="F13" s="5"/>
      <c r="G13" s="5"/>
      <c r="H13" s="5"/>
      <c r="I13" s="5"/>
      <c r="J13" s="5"/>
      <c r="K13" s="5"/>
      <c r="L13" s="5"/>
      <c r="M13" s="5"/>
      <c r="N13" s="5"/>
      <c r="O13" s="5"/>
      <c r="P13" s="5"/>
      <c r="Q13" s="5"/>
      <c r="R13" s="5"/>
      <c r="S13" s="5"/>
      <c r="T13" s="5"/>
      <c r="U13" s="5"/>
      <c r="V13" s="5"/>
      <c r="W13" s="5"/>
      <c r="X13" s="5">
        <v>104284</v>
      </c>
      <c r="Y13" s="5">
        <v>103498</v>
      </c>
      <c r="Z13" s="5">
        <v>103765</v>
      </c>
      <c r="AA13" s="5">
        <v>104044</v>
      </c>
      <c r="AB13" s="5">
        <v>32371</v>
      </c>
      <c r="AC13" s="5">
        <v>128223</v>
      </c>
      <c r="AD13" s="5">
        <v>105324</v>
      </c>
      <c r="AE13" s="5">
        <v>107382</v>
      </c>
      <c r="AF13" s="5"/>
      <c r="AG13" s="5"/>
      <c r="AH13" s="5"/>
      <c r="AI13" s="5"/>
      <c r="AJ13" s="5"/>
      <c r="AK13" s="5"/>
      <c r="AL13" s="5">
        <v>203465</v>
      </c>
      <c r="AM13" s="5">
        <v>286111</v>
      </c>
      <c r="AN13" s="5">
        <v>317250</v>
      </c>
      <c r="AO13" s="5"/>
      <c r="AP13" s="5"/>
      <c r="AQ13" s="5"/>
      <c r="AR13" s="5">
        <f t="shared" si="1"/>
        <v>17308.166666666668</v>
      </c>
      <c r="AS13" s="5">
        <f t="shared" si="0"/>
        <v>56989.892857142855</v>
      </c>
    </row>
    <row r="14" spans="1:46" x14ac:dyDescent="0.25">
      <c r="A14" s="5" t="s">
        <v>27</v>
      </c>
      <c r="B14" s="5"/>
      <c r="C14" s="5"/>
      <c r="D14" s="5"/>
      <c r="E14" s="5"/>
      <c r="F14" s="5"/>
      <c r="G14" s="5"/>
      <c r="H14" s="5">
        <v>30420</v>
      </c>
      <c r="I14" s="5"/>
      <c r="J14" s="5">
        <v>17456</v>
      </c>
      <c r="K14" s="5">
        <v>26215</v>
      </c>
      <c r="L14" s="5">
        <v>40479</v>
      </c>
      <c r="M14" s="5">
        <v>40130</v>
      </c>
      <c r="N14" s="5">
        <v>33571</v>
      </c>
      <c r="O14" s="5">
        <v>23395</v>
      </c>
      <c r="P14" s="5">
        <v>33514</v>
      </c>
      <c r="Q14" s="5">
        <v>17989</v>
      </c>
      <c r="R14" s="5">
        <v>57377</v>
      </c>
      <c r="S14" s="5">
        <v>21029</v>
      </c>
      <c r="T14" s="5">
        <v>39499</v>
      </c>
      <c r="U14" s="5">
        <v>38381</v>
      </c>
      <c r="V14" s="5">
        <v>39916</v>
      </c>
      <c r="W14" s="5">
        <v>34048</v>
      </c>
      <c r="X14" s="5">
        <v>43168</v>
      </c>
      <c r="Y14" s="5">
        <v>36775</v>
      </c>
      <c r="Z14" s="5">
        <v>25592</v>
      </c>
      <c r="AA14" s="5">
        <v>38042</v>
      </c>
      <c r="AB14" s="5">
        <v>41324</v>
      </c>
      <c r="AC14" s="5">
        <v>43521</v>
      </c>
      <c r="AD14" s="5">
        <v>44161</v>
      </c>
      <c r="AE14" s="5">
        <v>47035</v>
      </c>
      <c r="AF14" s="5"/>
      <c r="AG14" s="5"/>
      <c r="AH14" s="5"/>
      <c r="AI14" s="5"/>
      <c r="AJ14" s="5"/>
      <c r="AK14" s="5"/>
      <c r="AL14" s="5">
        <v>43709</v>
      </c>
      <c r="AM14" s="5">
        <v>45092</v>
      </c>
      <c r="AN14" s="5">
        <v>49382</v>
      </c>
      <c r="AO14" s="5"/>
      <c r="AP14" s="5"/>
      <c r="AQ14" s="5"/>
      <c r="AR14" s="5">
        <f t="shared" si="1"/>
        <v>33275.222222222219</v>
      </c>
      <c r="AS14" s="5">
        <f t="shared" si="0"/>
        <v>33972.142857142855</v>
      </c>
    </row>
    <row r="15" spans="1:46" x14ac:dyDescent="0.25">
      <c r="A15" s="5" t="s">
        <v>39</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f t="shared" si="1"/>
        <v>0</v>
      </c>
      <c r="AS15" s="5">
        <f t="shared" si="0"/>
        <v>0</v>
      </c>
    </row>
    <row r="16" spans="1:46" x14ac:dyDescent="0.25">
      <c r="A16" s="5" t="s">
        <v>40</v>
      </c>
      <c r="B16" s="5"/>
      <c r="C16" s="5"/>
      <c r="D16" s="5"/>
      <c r="E16" s="5"/>
      <c r="F16" s="5"/>
      <c r="G16" s="5"/>
      <c r="H16" s="5"/>
      <c r="I16" s="5"/>
      <c r="J16" s="5"/>
      <c r="K16" s="5"/>
      <c r="L16" s="5">
        <v>17147</v>
      </c>
      <c r="M16" s="5"/>
      <c r="N16" s="5"/>
      <c r="O16" s="5"/>
      <c r="P16" s="5"/>
      <c r="Q16" s="5"/>
      <c r="R16" s="5"/>
      <c r="S16" s="5"/>
      <c r="T16" s="5"/>
      <c r="U16" s="5"/>
      <c r="V16" s="5"/>
      <c r="W16" s="5"/>
      <c r="X16" s="5"/>
      <c r="Y16" s="5"/>
      <c r="Z16" s="5"/>
      <c r="AA16" s="5"/>
      <c r="AB16" s="5">
        <v>539521</v>
      </c>
      <c r="AC16" s="5">
        <v>592272</v>
      </c>
      <c r="AD16" s="5">
        <v>607040</v>
      </c>
      <c r="AE16" s="5">
        <v>636763</v>
      </c>
      <c r="AF16" s="5"/>
      <c r="AG16" s="5"/>
      <c r="AH16" s="5"/>
      <c r="AI16" s="5"/>
      <c r="AJ16" s="5"/>
      <c r="AK16" s="5"/>
      <c r="AL16" s="5">
        <v>1102908</v>
      </c>
      <c r="AM16" s="5"/>
      <c r="AN16" s="5"/>
      <c r="AO16" s="5"/>
      <c r="AP16" s="5"/>
      <c r="AQ16" s="5"/>
      <c r="AR16" s="5">
        <f t="shared" si="1"/>
        <v>952.61111111111109</v>
      </c>
      <c r="AS16" s="5">
        <f t="shared" si="0"/>
        <v>124844.67857142857</v>
      </c>
    </row>
    <row r="17" spans="1:45" x14ac:dyDescent="0.25">
      <c r="A17" s="5" t="s">
        <v>7</v>
      </c>
      <c r="B17" s="5"/>
      <c r="C17" s="5"/>
      <c r="D17" s="5"/>
      <c r="E17" s="5"/>
      <c r="F17" s="5"/>
      <c r="G17" s="5"/>
      <c r="H17" s="5"/>
      <c r="I17" s="5"/>
      <c r="J17" s="5"/>
      <c r="K17" s="5"/>
      <c r="L17" s="5"/>
      <c r="M17" s="5"/>
      <c r="N17" s="5"/>
      <c r="O17" s="5"/>
      <c r="P17" s="5">
        <v>178706</v>
      </c>
      <c r="Q17" s="5"/>
      <c r="R17" s="6">
        <v>412634</v>
      </c>
      <c r="S17" s="5">
        <v>452266</v>
      </c>
      <c r="T17" s="5"/>
      <c r="U17" s="5"/>
      <c r="V17" s="5"/>
      <c r="W17" s="5"/>
      <c r="X17" s="5"/>
      <c r="Y17" s="5">
        <v>482395</v>
      </c>
      <c r="Z17" s="5"/>
      <c r="AA17" s="5">
        <v>520877</v>
      </c>
      <c r="AB17" s="5"/>
      <c r="AC17" s="5"/>
      <c r="AD17" s="5"/>
      <c r="AE17" s="5"/>
      <c r="AF17" s="5"/>
      <c r="AG17" s="5"/>
      <c r="AH17" s="5"/>
      <c r="AI17" s="5"/>
      <c r="AJ17" s="5"/>
      <c r="AK17" s="5"/>
      <c r="AL17" s="5"/>
      <c r="AM17" s="5">
        <v>1221218</v>
      </c>
      <c r="AN17" s="5">
        <v>1525359</v>
      </c>
      <c r="AO17" s="5"/>
      <c r="AP17" s="5"/>
      <c r="AQ17" s="5"/>
      <c r="AR17" s="5">
        <f t="shared" si="1"/>
        <v>84777.833333333328</v>
      </c>
      <c r="AS17" s="5">
        <f t="shared" si="0"/>
        <v>171194.82142857142</v>
      </c>
    </row>
    <row r="18" spans="1:45" x14ac:dyDescent="0.25">
      <c r="A18" s="5" t="s">
        <v>41</v>
      </c>
      <c r="B18" s="5"/>
      <c r="C18" s="5"/>
      <c r="D18" s="5"/>
      <c r="E18" s="5"/>
      <c r="F18" s="5"/>
      <c r="G18" s="5"/>
      <c r="H18" s="5"/>
      <c r="I18" s="5"/>
      <c r="J18" s="5"/>
      <c r="K18" s="5"/>
      <c r="L18" s="5"/>
      <c r="M18" s="5"/>
      <c r="N18" s="5"/>
      <c r="O18" s="5"/>
      <c r="P18" s="5"/>
      <c r="Q18" s="5"/>
      <c r="R18" s="6"/>
      <c r="S18" s="5"/>
      <c r="T18" s="5"/>
      <c r="U18" s="5"/>
      <c r="V18" s="5"/>
      <c r="W18" s="5"/>
      <c r="X18" s="5"/>
      <c r="Y18" s="5"/>
      <c r="Z18" s="5"/>
      <c r="AA18" s="5"/>
      <c r="AB18" s="5"/>
      <c r="AC18" s="5"/>
      <c r="AD18" s="5"/>
      <c r="AE18" s="5"/>
      <c r="AF18" s="5">
        <v>619365</v>
      </c>
      <c r="AG18" s="5"/>
      <c r="AH18" s="5"/>
      <c r="AI18" s="5"/>
      <c r="AJ18" s="5"/>
      <c r="AK18" s="5"/>
      <c r="AL18" s="5"/>
      <c r="AM18" s="5"/>
      <c r="AN18" s="5"/>
      <c r="AO18" s="5"/>
      <c r="AP18" s="5"/>
      <c r="AQ18" s="5"/>
      <c r="AR18" s="5">
        <f t="shared" si="1"/>
        <v>0</v>
      </c>
      <c r="AS18" s="5">
        <f t="shared" si="0"/>
        <v>22120.178571428572</v>
      </c>
    </row>
    <row r="19" spans="1:45" x14ac:dyDescent="0.25">
      <c r="A19" s="5" t="s">
        <v>42</v>
      </c>
      <c r="B19" s="5"/>
      <c r="C19" s="5"/>
      <c r="D19" s="5"/>
      <c r="E19" s="5"/>
      <c r="F19" s="5"/>
      <c r="G19" s="5"/>
      <c r="H19" s="5">
        <v>10294</v>
      </c>
      <c r="I19" s="5"/>
      <c r="J19" s="5">
        <v>11716</v>
      </c>
      <c r="K19" s="5">
        <v>16415</v>
      </c>
      <c r="L19" s="5">
        <v>88429</v>
      </c>
      <c r="M19" s="5">
        <v>16035</v>
      </c>
      <c r="N19" s="5">
        <v>15145</v>
      </c>
      <c r="O19" s="5">
        <v>11685</v>
      </c>
      <c r="P19" s="5">
        <v>13585</v>
      </c>
      <c r="Q19" s="7">
        <v>14342</v>
      </c>
      <c r="R19" s="7">
        <v>15449</v>
      </c>
      <c r="S19" s="5">
        <v>16567</v>
      </c>
      <c r="T19" s="5">
        <v>13750</v>
      </c>
      <c r="U19" s="5">
        <v>11762</v>
      </c>
      <c r="V19" s="5">
        <v>12259</v>
      </c>
      <c r="W19" s="5">
        <v>13680</v>
      </c>
      <c r="X19" s="5">
        <v>18514</v>
      </c>
      <c r="Y19" s="5">
        <v>18966</v>
      </c>
      <c r="Z19" s="5">
        <v>18909</v>
      </c>
      <c r="AA19" s="5">
        <v>19839</v>
      </c>
      <c r="AB19" s="5">
        <v>20739</v>
      </c>
      <c r="AC19" s="5">
        <v>24497</v>
      </c>
      <c r="AD19" s="5">
        <v>25652</v>
      </c>
      <c r="AE19" s="5">
        <v>27761</v>
      </c>
      <c r="AF19" s="5"/>
      <c r="AG19" s="5"/>
      <c r="AH19" s="5"/>
      <c r="AI19" s="5"/>
      <c r="AJ19" s="5"/>
      <c r="AK19" s="5"/>
      <c r="AL19" s="5">
        <v>72037</v>
      </c>
      <c r="AM19" s="5">
        <v>60398</v>
      </c>
      <c r="AN19" s="5">
        <v>66847</v>
      </c>
      <c r="AO19" s="5"/>
      <c r="AP19" s="5"/>
      <c r="AQ19" s="5"/>
      <c r="AR19" s="5">
        <f t="shared" si="1"/>
        <v>18750.111111111109</v>
      </c>
      <c r="AS19" s="5">
        <f t="shared" si="0"/>
        <v>23402.571428571428</v>
      </c>
    </row>
    <row r="20" spans="1:45" x14ac:dyDescent="0.25">
      <c r="A20" s="5" t="s">
        <v>8</v>
      </c>
      <c r="B20" s="5"/>
      <c r="C20" s="5"/>
      <c r="D20" s="5"/>
      <c r="E20" s="5"/>
      <c r="F20" s="5"/>
      <c r="G20" s="5"/>
      <c r="H20" s="5">
        <v>56942</v>
      </c>
      <c r="I20" s="5"/>
      <c r="J20" s="5">
        <v>69467</v>
      </c>
      <c r="K20" s="5">
        <v>65151</v>
      </c>
      <c r="L20" s="5"/>
      <c r="M20" s="5">
        <v>85886</v>
      </c>
      <c r="N20" s="5">
        <v>91069</v>
      </c>
      <c r="O20" s="5">
        <v>90597</v>
      </c>
      <c r="P20" s="5">
        <v>187128</v>
      </c>
      <c r="Q20" s="5">
        <v>94248</v>
      </c>
      <c r="R20" s="5">
        <v>85254</v>
      </c>
      <c r="S20" s="5">
        <v>86140</v>
      </c>
      <c r="T20" s="5">
        <v>91087</v>
      </c>
      <c r="U20" s="5">
        <v>94789</v>
      </c>
      <c r="V20" s="5">
        <v>107691</v>
      </c>
      <c r="W20" s="5">
        <v>116030</v>
      </c>
      <c r="X20" s="5">
        <v>130685</v>
      </c>
      <c r="Y20" s="5">
        <v>133667</v>
      </c>
      <c r="Z20" s="5">
        <v>123034</v>
      </c>
      <c r="AA20" s="5">
        <v>124429</v>
      </c>
      <c r="AB20" s="5">
        <v>129058</v>
      </c>
      <c r="AC20" s="5">
        <v>128491</v>
      </c>
      <c r="AD20" s="5">
        <v>114332</v>
      </c>
      <c r="AE20" s="5">
        <v>115499</v>
      </c>
      <c r="AF20" s="5"/>
      <c r="AG20" s="5"/>
      <c r="AH20" s="5"/>
      <c r="AI20" s="5"/>
      <c r="AJ20" s="5"/>
      <c r="AK20" s="5"/>
      <c r="AL20" s="5">
        <v>186177</v>
      </c>
      <c r="AM20" s="5">
        <v>202847</v>
      </c>
      <c r="AN20" s="5">
        <v>248532</v>
      </c>
      <c r="AO20" s="5"/>
      <c r="AP20" s="5"/>
      <c r="AQ20" s="5"/>
      <c r="AR20" s="5">
        <f t="shared" si="1"/>
        <v>94936.944444444438</v>
      </c>
      <c r="AS20" s="5">
        <f t="shared" si="0"/>
        <v>105651.07142857143</v>
      </c>
    </row>
    <row r="21" spans="1:45" x14ac:dyDescent="0.25">
      <c r="A21" s="5" t="s">
        <v>9</v>
      </c>
      <c r="B21" s="5"/>
      <c r="C21" s="5"/>
      <c r="D21" s="5"/>
      <c r="E21" s="5"/>
      <c r="F21" s="5"/>
      <c r="G21" s="5"/>
      <c r="H21" s="5">
        <v>137</v>
      </c>
      <c r="I21" s="5"/>
      <c r="J21" s="5"/>
      <c r="K21" s="5"/>
      <c r="L21" s="5"/>
      <c r="M21" s="5"/>
      <c r="N21" s="5"/>
      <c r="O21" s="5"/>
      <c r="P21" s="5"/>
      <c r="Q21" s="5"/>
      <c r="R21" s="5"/>
      <c r="S21" s="5"/>
      <c r="T21" s="5">
        <v>325</v>
      </c>
      <c r="U21" s="5"/>
      <c r="V21" s="5"/>
      <c r="W21" s="5"/>
      <c r="X21" s="5"/>
      <c r="Y21" s="5"/>
      <c r="Z21" s="5"/>
      <c r="AA21" s="5"/>
      <c r="AB21" s="5"/>
      <c r="AC21" s="5"/>
      <c r="AD21" s="5"/>
      <c r="AE21" s="5"/>
      <c r="AF21" s="5"/>
      <c r="AG21" s="5"/>
      <c r="AH21" s="5"/>
      <c r="AI21" s="5"/>
      <c r="AJ21" s="5"/>
      <c r="AK21" s="5"/>
      <c r="AL21" s="5">
        <v>5000</v>
      </c>
      <c r="AM21" s="5">
        <v>5000</v>
      </c>
      <c r="AN21" s="5">
        <v>70067</v>
      </c>
      <c r="AO21" s="5"/>
      <c r="AP21" s="5"/>
      <c r="AQ21" s="5"/>
      <c r="AR21" s="5">
        <f t="shared" si="1"/>
        <v>25.666666666666668</v>
      </c>
      <c r="AS21" s="5">
        <f t="shared" si="0"/>
        <v>2876.0357142857142</v>
      </c>
    </row>
    <row r="22" spans="1:45" x14ac:dyDescent="0.25">
      <c r="A22" s="5" t="s">
        <v>10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v>128309</v>
      </c>
      <c r="AG22" s="5"/>
      <c r="AH22" s="5"/>
      <c r="AI22" s="5"/>
      <c r="AJ22" s="5"/>
      <c r="AK22" s="5"/>
      <c r="AL22" s="5"/>
      <c r="AM22" s="5"/>
      <c r="AN22" s="5"/>
      <c r="AO22" s="5"/>
      <c r="AP22" s="5"/>
      <c r="AQ22" s="5"/>
      <c r="AR22" s="5">
        <f t="shared" si="1"/>
        <v>0</v>
      </c>
      <c r="AS22" s="5">
        <f t="shared" si="0"/>
        <v>4582.4642857142853</v>
      </c>
    </row>
    <row r="23" spans="1:45" x14ac:dyDescent="0.25">
      <c r="A23" s="19" t="s">
        <v>43</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f t="shared" si="1"/>
        <v>0</v>
      </c>
      <c r="AS23" s="5">
        <f t="shared" si="0"/>
        <v>0</v>
      </c>
    </row>
    <row r="24" spans="1:45" x14ac:dyDescent="0.25">
      <c r="A24" s="5" t="s">
        <v>44</v>
      </c>
      <c r="B24" s="5"/>
      <c r="C24" s="5"/>
      <c r="D24" s="5"/>
      <c r="E24" s="5"/>
      <c r="F24" s="5"/>
      <c r="G24" s="5"/>
      <c r="H24" s="5"/>
      <c r="I24" s="5"/>
      <c r="J24" s="5"/>
      <c r="K24" s="5"/>
      <c r="L24" s="5">
        <v>26481</v>
      </c>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f t="shared" si="1"/>
        <v>1471.1666666666667</v>
      </c>
      <c r="AS24" s="5">
        <f t="shared" si="0"/>
        <v>945.75</v>
      </c>
    </row>
    <row r="25" spans="1:45" x14ac:dyDescent="0.25">
      <c r="A25" s="5" t="s">
        <v>45</v>
      </c>
      <c r="B25" s="5"/>
      <c r="C25" s="5"/>
      <c r="D25" s="5"/>
      <c r="E25" s="5"/>
      <c r="F25" s="5"/>
      <c r="G25" s="5"/>
      <c r="H25" s="5">
        <v>254909</v>
      </c>
      <c r="I25" s="5"/>
      <c r="J25" s="5"/>
      <c r="K25" s="5">
        <v>6080</v>
      </c>
      <c r="L25" s="5"/>
      <c r="M25" s="5">
        <v>10401</v>
      </c>
      <c r="N25" s="5">
        <v>14459</v>
      </c>
      <c r="O25" s="5"/>
      <c r="P25" s="5"/>
      <c r="Q25" s="5">
        <v>5000</v>
      </c>
      <c r="R25" s="5">
        <v>13893</v>
      </c>
      <c r="S25" s="5">
        <v>15000</v>
      </c>
      <c r="T25" s="5">
        <v>10000</v>
      </c>
      <c r="U25" s="5">
        <v>1000</v>
      </c>
      <c r="V25" s="5">
        <v>10000</v>
      </c>
      <c r="W25" s="5">
        <v>10000</v>
      </c>
      <c r="X25" s="5">
        <v>10000</v>
      </c>
      <c r="Y25" s="5">
        <v>9167</v>
      </c>
      <c r="Z25" s="5"/>
      <c r="AA25" s="5">
        <v>3000</v>
      </c>
      <c r="AB25" s="5">
        <v>5000</v>
      </c>
      <c r="AC25" s="5">
        <v>5000</v>
      </c>
      <c r="AD25" s="5">
        <v>5000</v>
      </c>
      <c r="AE25" s="5">
        <v>5000</v>
      </c>
      <c r="AF25" s="5"/>
      <c r="AG25" s="5"/>
      <c r="AH25" s="5"/>
      <c r="AI25" s="5"/>
      <c r="AJ25" s="5"/>
      <c r="AK25" s="5"/>
      <c r="AL25" s="5">
        <v>6250</v>
      </c>
      <c r="AM25" s="5">
        <v>6250</v>
      </c>
      <c r="AN25" s="5">
        <v>6250</v>
      </c>
      <c r="AO25" s="5"/>
      <c r="AP25" s="5"/>
      <c r="AQ25" s="5"/>
      <c r="AR25" s="5">
        <f t="shared" si="1"/>
        <v>20550.5</v>
      </c>
      <c r="AS25" s="5">
        <f t="shared" si="0"/>
        <v>14702.107142857143</v>
      </c>
    </row>
    <row r="26" spans="1:45" x14ac:dyDescent="0.25">
      <c r="A26" s="5" t="s">
        <v>46</v>
      </c>
      <c r="B26" s="5"/>
      <c r="C26" s="5"/>
      <c r="D26" s="5"/>
      <c r="E26" s="5"/>
      <c r="F26" s="5"/>
      <c r="G26" s="5"/>
      <c r="H26" s="5"/>
      <c r="I26" s="5"/>
      <c r="J26" s="5"/>
      <c r="K26" s="5"/>
      <c r="L26" s="5"/>
      <c r="M26" s="5">
        <v>54994</v>
      </c>
      <c r="N26" s="5">
        <v>54259</v>
      </c>
      <c r="O26" s="5">
        <v>60609</v>
      </c>
      <c r="P26" s="5">
        <v>108418</v>
      </c>
      <c r="Q26" s="5">
        <v>79832</v>
      </c>
      <c r="R26" s="5">
        <v>103557</v>
      </c>
      <c r="S26" s="5">
        <v>77086</v>
      </c>
      <c r="T26" s="5">
        <v>84449</v>
      </c>
      <c r="U26" s="5">
        <v>57269</v>
      </c>
      <c r="V26" s="5">
        <v>78530</v>
      </c>
      <c r="W26" s="5">
        <v>97024</v>
      </c>
      <c r="X26" s="5">
        <v>103427</v>
      </c>
      <c r="Y26" s="5">
        <v>54768</v>
      </c>
      <c r="Z26" s="5">
        <v>52311</v>
      </c>
      <c r="AA26" s="5">
        <v>74464</v>
      </c>
      <c r="AB26" s="5">
        <v>71862</v>
      </c>
      <c r="AC26" s="5">
        <v>67858</v>
      </c>
      <c r="AD26" s="5">
        <v>52032</v>
      </c>
      <c r="AE26" s="5">
        <v>85221</v>
      </c>
      <c r="AF26" s="5">
        <v>42195</v>
      </c>
      <c r="AG26" s="5"/>
      <c r="AH26" s="5"/>
      <c r="AI26" s="5"/>
      <c r="AJ26" s="5"/>
      <c r="AK26" s="5"/>
      <c r="AL26" s="5">
        <v>77087</v>
      </c>
      <c r="AM26" s="5">
        <v>87729</v>
      </c>
      <c r="AN26" s="5">
        <v>71660</v>
      </c>
      <c r="AO26" s="5"/>
      <c r="AP26" s="5"/>
      <c r="AQ26" s="5"/>
      <c r="AR26" s="5">
        <f t="shared" si="1"/>
        <v>59251.833333333336</v>
      </c>
      <c r="AS26" s="5">
        <f t="shared" si="0"/>
        <v>60594.321428571428</v>
      </c>
    </row>
    <row r="27" spans="1:45" x14ac:dyDescent="0.25">
      <c r="A27" s="5" t="s">
        <v>61</v>
      </c>
      <c r="B27" s="5"/>
      <c r="C27" s="5"/>
      <c r="D27" s="5"/>
      <c r="E27" s="5"/>
      <c r="F27" s="5"/>
      <c r="G27" s="5"/>
      <c r="H27" s="5">
        <v>124277</v>
      </c>
      <c r="I27" s="5"/>
      <c r="J27" s="5">
        <v>79264</v>
      </c>
      <c r="K27" s="5">
        <v>8000</v>
      </c>
      <c r="L27" s="5">
        <v>3000</v>
      </c>
      <c r="M27" s="5"/>
      <c r="N27" s="5"/>
      <c r="O27" s="5"/>
      <c r="P27" s="5"/>
      <c r="Q27" s="5"/>
      <c r="R27" s="5"/>
      <c r="S27" s="5">
        <v>1933624</v>
      </c>
      <c r="T27" s="5"/>
      <c r="U27" s="5"/>
      <c r="V27" s="5"/>
      <c r="W27" s="5">
        <v>4950000</v>
      </c>
      <c r="X27" s="5"/>
      <c r="Y27" s="5"/>
      <c r="Z27" s="5"/>
      <c r="AA27" s="5"/>
      <c r="AB27" s="5"/>
      <c r="AC27" s="5"/>
      <c r="AD27" s="5"/>
      <c r="AE27" s="5">
        <v>1183964</v>
      </c>
      <c r="AF27" s="5"/>
      <c r="AG27" s="5"/>
      <c r="AH27" s="5"/>
      <c r="AI27" s="5"/>
      <c r="AJ27" s="5"/>
      <c r="AK27" s="5"/>
      <c r="AL27" s="5"/>
      <c r="AM27" s="5"/>
      <c r="AN27" s="5"/>
      <c r="AO27" s="5"/>
      <c r="AP27" s="5"/>
      <c r="AQ27" s="5"/>
      <c r="AR27" s="5">
        <f t="shared" si="1"/>
        <v>394342.5</v>
      </c>
      <c r="AS27" s="5">
        <f t="shared" si="0"/>
        <v>295790.32142857142</v>
      </c>
    </row>
    <row r="28" spans="1:45" x14ac:dyDescent="0.25">
      <c r="A28" s="5" t="s">
        <v>63</v>
      </c>
      <c r="B28" s="5"/>
      <c r="C28" s="5"/>
      <c r="D28" s="5"/>
      <c r="E28" s="5"/>
      <c r="F28" s="5"/>
      <c r="G28" s="5"/>
      <c r="H28" s="5"/>
      <c r="I28" s="5"/>
      <c r="J28" s="5"/>
      <c r="K28" s="5"/>
      <c r="L28" s="5"/>
      <c r="M28" s="5">
        <v>20000</v>
      </c>
      <c r="N28" s="5">
        <v>15000</v>
      </c>
      <c r="O28" s="5"/>
      <c r="P28" s="5"/>
      <c r="Q28" s="5"/>
      <c r="R28" s="5"/>
      <c r="S28" s="5">
        <v>7453</v>
      </c>
      <c r="T28" s="5"/>
      <c r="U28" s="5"/>
      <c r="V28" s="5"/>
      <c r="W28" s="5"/>
      <c r="X28" s="5"/>
      <c r="Y28" s="5">
        <v>1277104</v>
      </c>
      <c r="Z28" s="5"/>
      <c r="AA28" s="5"/>
      <c r="AB28" s="5"/>
      <c r="AC28" s="5"/>
      <c r="AD28" s="5"/>
      <c r="AE28" s="5"/>
      <c r="AF28" s="5"/>
      <c r="AG28" s="5"/>
      <c r="AH28" s="5"/>
      <c r="AI28" s="5"/>
      <c r="AJ28" s="5"/>
      <c r="AK28" s="5"/>
      <c r="AL28" s="5"/>
      <c r="AM28" s="5"/>
      <c r="AN28" s="5"/>
      <c r="AO28" s="5"/>
      <c r="AP28" s="5"/>
      <c r="AQ28" s="5"/>
      <c r="AR28" s="5">
        <f t="shared" si="1"/>
        <v>73308.722222222219</v>
      </c>
      <c r="AS28" s="5">
        <f t="shared" si="0"/>
        <v>47127.035714285717</v>
      </c>
    </row>
    <row r="29" spans="1:45" x14ac:dyDescent="0.25">
      <c r="A29" s="5" t="s">
        <v>57</v>
      </c>
      <c r="B29" s="5"/>
      <c r="C29" s="5"/>
      <c r="D29" s="5"/>
      <c r="E29" s="5"/>
      <c r="F29" s="5"/>
      <c r="G29" s="5"/>
      <c r="H29" s="5">
        <v>123459</v>
      </c>
      <c r="I29" s="5"/>
      <c r="J29" s="5">
        <v>167880</v>
      </c>
      <c r="K29" s="5">
        <v>188640</v>
      </c>
      <c r="L29" s="5">
        <v>166260</v>
      </c>
      <c r="M29" s="5">
        <v>274932</v>
      </c>
      <c r="N29" s="5">
        <v>451109</v>
      </c>
      <c r="O29" s="5">
        <v>889837</v>
      </c>
      <c r="P29" s="5">
        <v>309377</v>
      </c>
      <c r="Q29" s="5">
        <v>229000</v>
      </c>
      <c r="R29" s="5">
        <v>197962</v>
      </c>
      <c r="S29" s="5">
        <v>392674</v>
      </c>
      <c r="T29" s="5">
        <v>42743</v>
      </c>
      <c r="U29" s="5">
        <v>181818</v>
      </c>
      <c r="V29" s="5">
        <v>107445</v>
      </c>
      <c r="W29" s="5">
        <v>1488777</v>
      </c>
      <c r="X29" s="5">
        <v>88726</v>
      </c>
      <c r="Y29" s="5">
        <v>79937</v>
      </c>
      <c r="Z29" s="5">
        <v>46986</v>
      </c>
      <c r="AA29" s="5">
        <v>54571</v>
      </c>
      <c r="AB29" s="5">
        <v>59008</v>
      </c>
      <c r="AC29" s="5">
        <v>43018</v>
      </c>
      <c r="AD29" s="5">
        <v>130200</v>
      </c>
      <c r="AE29" s="5">
        <v>89830</v>
      </c>
      <c r="AF29" s="5"/>
      <c r="AG29" s="5"/>
      <c r="AH29" s="5"/>
      <c r="AI29" s="5"/>
      <c r="AJ29" s="5"/>
      <c r="AK29" s="5"/>
      <c r="AL29" s="5">
        <v>722075</v>
      </c>
      <c r="AM29" s="5">
        <v>420784</v>
      </c>
      <c r="AN29" s="5"/>
      <c r="AO29" s="5"/>
      <c r="AP29" s="5"/>
      <c r="AQ29" s="5"/>
      <c r="AR29" s="5">
        <f t="shared" si="1"/>
        <v>301531.22222222225</v>
      </c>
      <c r="AS29" s="5">
        <f t="shared" si="0"/>
        <v>248108.85714285713</v>
      </c>
    </row>
    <row r="30" spans="1:45" x14ac:dyDescent="0.25">
      <c r="A30" s="5" t="s">
        <v>62</v>
      </c>
      <c r="B30" s="5"/>
      <c r="C30" s="5"/>
      <c r="D30" s="5"/>
      <c r="E30" s="5"/>
      <c r="F30" s="5">
        <v>650000</v>
      </c>
      <c r="G30" s="5">
        <v>1127706</v>
      </c>
      <c r="H30" s="5">
        <v>33614</v>
      </c>
      <c r="I30" s="5"/>
      <c r="J30" s="5">
        <v>227890</v>
      </c>
      <c r="K30" s="5">
        <v>233908</v>
      </c>
      <c r="L30" s="5">
        <v>231926</v>
      </c>
      <c r="M30" s="5">
        <v>170409</v>
      </c>
      <c r="N30" s="5">
        <v>142604</v>
      </c>
      <c r="O30" s="5">
        <v>233801</v>
      </c>
      <c r="P30" s="5">
        <v>190546</v>
      </c>
      <c r="Q30" s="5">
        <v>252698</v>
      </c>
      <c r="R30" s="5">
        <v>269100</v>
      </c>
      <c r="S30" s="5">
        <v>117243</v>
      </c>
      <c r="T30" s="5">
        <v>201032</v>
      </c>
      <c r="U30" s="5">
        <v>358429</v>
      </c>
      <c r="V30" s="5">
        <v>258870</v>
      </c>
      <c r="W30" s="5">
        <v>364765</v>
      </c>
      <c r="X30" s="5">
        <v>1881091</v>
      </c>
      <c r="Y30" s="5">
        <v>300904</v>
      </c>
      <c r="Z30" s="5">
        <v>193889</v>
      </c>
      <c r="AA30" s="5">
        <v>1225838</v>
      </c>
      <c r="AB30" s="5">
        <v>1207364</v>
      </c>
      <c r="AC30" s="5">
        <v>1179373</v>
      </c>
      <c r="AD30" s="5">
        <v>1315794</v>
      </c>
      <c r="AE30" s="5">
        <v>144538</v>
      </c>
      <c r="AF30" s="5">
        <v>542059</v>
      </c>
      <c r="AG30" s="5"/>
      <c r="AH30" s="5"/>
      <c r="AI30" s="5"/>
      <c r="AJ30" s="5"/>
      <c r="AK30" s="5"/>
      <c r="AL30" s="5"/>
      <c r="AM30" s="5"/>
      <c r="AN30" s="5">
        <v>984956</v>
      </c>
      <c r="AO30" s="5"/>
      <c r="AP30" s="5"/>
      <c r="AQ30" s="5"/>
      <c r="AR30" s="5">
        <f t="shared" si="1"/>
        <v>314595.5</v>
      </c>
      <c r="AS30" s="5">
        <f t="shared" si="0"/>
        <v>501440.96428571426</v>
      </c>
    </row>
    <row r="31" spans="1:4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f t="shared" si="1"/>
        <v>0</v>
      </c>
      <c r="AS31" s="5">
        <f t="shared" si="0"/>
        <v>0</v>
      </c>
    </row>
    <row r="32" spans="1:45" x14ac:dyDescent="0.25">
      <c r="A32" s="5" t="s">
        <v>11</v>
      </c>
      <c r="B32" s="5">
        <f t="shared" ref="B32:AP32" si="2">SUM(B9:B31)</f>
        <v>0</v>
      </c>
      <c r="C32" s="5">
        <f t="shared" si="2"/>
        <v>0</v>
      </c>
      <c r="D32" s="5">
        <f t="shared" si="2"/>
        <v>0</v>
      </c>
      <c r="E32" s="5">
        <f t="shared" si="2"/>
        <v>0</v>
      </c>
      <c r="F32" s="5">
        <f t="shared" si="2"/>
        <v>650000</v>
      </c>
      <c r="G32" s="5">
        <f t="shared" si="2"/>
        <v>1127706</v>
      </c>
      <c r="H32" s="5">
        <f t="shared" si="2"/>
        <v>1049363</v>
      </c>
      <c r="I32" s="5">
        <v>819864</v>
      </c>
      <c r="J32" s="5">
        <f t="shared" si="2"/>
        <v>948851</v>
      </c>
      <c r="K32" s="5">
        <f t="shared" si="2"/>
        <v>918282</v>
      </c>
      <c r="L32" s="5">
        <f t="shared" si="2"/>
        <v>973467</v>
      </c>
      <c r="M32" s="5">
        <f t="shared" si="2"/>
        <v>1130299</v>
      </c>
      <c r="N32" s="5">
        <f t="shared" si="2"/>
        <v>1232596</v>
      </c>
      <c r="O32" s="5">
        <f t="shared" si="2"/>
        <v>1693158</v>
      </c>
      <c r="P32" s="5">
        <f t="shared" si="2"/>
        <v>1370914</v>
      </c>
      <c r="Q32" s="5">
        <f t="shared" si="2"/>
        <v>1004640</v>
      </c>
      <c r="R32" s="5">
        <f t="shared" si="2"/>
        <v>1485098</v>
      </c>
      <c r="S32" s="5">
        <f t="shared" si="2"/>
        <v>3685817</v>
      </c>
      <c r="T32" s="5">
        <f t="shared" si="2"/>
        <v>1036117</v>
      </c>
      <c r="U32" s="5">
        <f t="shared" si="2"/>
        <v>1176421</v>
      </c>
      <c r="V32" s="5">
        <f t="shared" si="2"/>
        <v>982408</v>
      </c>
      <c r="W32" s="5">
        <f t="shared" si="2"/>
        <v>7478290</v>
      </c>
      <c r="X32" s="5">
        <f t="shared" si="2"/>
        <v>3003728</v>
      </c>
      <c r="Y32" s="5">
        <f t="shared" si="2"/>
        <v>3051134</v>
      </c>
      <c r="Z32" s="5">
        <f t="shared" si="2"/>
        <v>1239781</v>
      </c>
      <c r="AA32" s="5">
        <f t="shared" si="2"/>
        <v>2688026</v>
      </c>
      <c r="AB32" s="5">
        <f t="shared" si="2"/>
        <v>2642159</v>
      </c>
      <c r="AC32" s="5">
        <f t="shared" si="2"/>
        <v>2832452</v>
      </c>
      <c r="AD32" s="5">
        <f t="shared" si="2"/>
        <v>3081265</v>
      </c>
      <c r="AE32" s="5">
        <f t="shared" si="2"/>
        <v>3109499</v>
      </c>
      <c r="AF32" s="5">
        <f t="shared" si="2"/>
        <v>2039625</v>
      </c>
      <c r="AG32" s="5">
        <f t="shared" si="2"/>
        <v>0</v>
      </c>
      <c r="AH32" s="5">
        <v>4259097</v>
      </c>
      <c r="AI32" s="5">
        <f t="shared" si="2"/>
        <v>0</v>
      </c>
      <c r="AJ32" s="5">
        <v>3020083</v>
      </c>
      <c r="AK32" s="5">
        <v>3231319</v>
      </c>
      <c r="AL32" s="5">
        <f t="shared" si="2"/>
        <v>3699009</v>
      </c>
      <c r="AM32" s="5">
        <f t="shared" si="2"/>
        <v>4255272</v>
      </c>
      <c r="AN32" s="5">
        <f t="shared" si="2"/>
        <v>5219741</v>
      </c>
      <c r="AO32" s="5">
        <f t="shared" si="2"/>
        <v>0</v>
      </c>
      <c r="AP32" s="5">
        <f t="shared" si="2"/>
        <v>0</v>
      </c>
      <c r="AQ32" s="5"/>
      <c r="AR32" s="5">
        <f>SUM(AR9:AR30)</f>
        <v>1858909.111111111</v>
      </c>
      <c r="AS32" s="5">
        <f>SUM(AS9:AS30)</f>
        <v>2314468.4999999995</v>
      </c>
    </row>
    <row r="33" spans="1:45" x14ac:dyDescent="0.25">
      <c r="A33" s="5" t="s">
        <v>12</v>
      </c>
      <c r="B33" s="5"/>
      <c r="C33" s="5"/>
      <c r="D33" s="5"/>
      <c r="E33" s="5"/>
      <c r="F33" s="5"/>
      <c r="G33" s="5"/>
      <c r="H33" s="5"/>
      <c r="I33" s="5"/>
      <c r="J33" s="5"/>
      <c r="K33" s="5"/>
      <c r="L33" s="5"/>
      <c r="M33" s="5"/>
      <c r="N33" s="5"/>
      <c r="O33" s="5">
        <v>1093157</v>
      </c>
      <c r="P33" s="5"/>
      <c r="Q33" s="5">
        <v>1004640</v>
      </c>
      <c r="R33" s="5">
        <v>1485098</v>
      </c>
      <c r="S33" s="5"/>
      <c r="T33" s="5">
        <v>1036118</v>
      </c>
      <c r="U33" s="5">
        <v>1185421</v>
      </c>
      <c r="V33" s="5">
        <v>982436</v>
      </c>
      <c r="W33" s="5">
        <v>7468290</v>
      </c>
      <c r="X33" s="5">
        <v>3003727</v>
      </c>
      <c r="Y33" s="5"/>
      <c r="Z33" s="5"/>
      <c r="AA33" s="5"/>
      <c r="AB33" s="5">
        <v>2742159</v>
      </c>
      <c r="AC33" s="5">
        <v>2832455</v>
      </c>
      <c r="AD33" s="5"/>
      <c r="AE33" s="5">
        <v>3109500</v>
      </c>
      <c r="AF33" s="5"/>
      <c r="AG33" s="5"/>
      <c r="AH33" s="5"/>
      <c r="AI33" s="5"/>
      <c r="AJ33" s="5"/>
      <c r="AK33" s="5"/>
      <c r="AL33" s="5">
        <v>3699012</v>
      </c>
      <c r="AM33" s="5">
        <v>4255271</v>
      </c>
      <c r="AN33" s="5"/>
      <c r="AO33" s="5"/>
      <c r="AP33" s="5"/>
      <c r="AQ33" s="5"/>
      <c r="AR33" s="5"/>
      <c r="AS33" s="5"/>
    </row>
    <row r="34" spans="1:45" x14ac:dyDescent="0.25">
      <c r="A34" s="5" t="s">
        <v>13</v>
      </c>
      <c r="B34" s="5"/>
      <c r="C34" s="5"/>
      <c r="D34" s="5"/>
      <c r="E34" s="5"/>
      <c r="F34" s="5"/>
      <c r="G34" s="5"/>
      <c r="H34" s="5"/>
      <c r="I34" s="5"/>
      <c r="J34" s="5"/>
      <c r="K34" s="5"/>
      <c r="L34" s="5"/>
      <c r="M34" s="5"/>
      <c r="N34" s="5"/>
      <c r="O34" s="5">
        <f>O33-O32</f>
        <v>-600001</v>
      </c>
      <c r="P34" s="5"/>
      <c r="Q34" s="5">
        <v>14342</v>
      </c>
      <c r="R34" s="5">
        <v>15449</v>
      </c>
      <c r="S34" s="5"/>
      <c r="T34" s="5">
        <v>1</v>
      </c>
      <c r="U34" s="5">
        <v>9000</v>
      </c>
      <c r="V34" s="5">
        <v>28</v>
      </c>
      <c r="W34" s="5">
        <v>10000</v>
      </c>
      <c r="X34" s="5">
        <f>X32-X33</f>
        <v>1</v>
      </c>
      <c r="Y34" s="5"/>
      <c r="Z34" s="5"/>
      <c r="AA34" s="5"/>
      <c r="AB34" s="5">
        <f>AB33-AB32</f>
        <v>100000</v>
      </c>
      <c r="AC34" s="5">
        <f>AC33-AC32</f>
        <v>3</v>
      </c>
      <c r="AD34" s="5"/>
      <c r="AE34" s="5">
        <f>AE33-AE32</f>
        <v>1</v>
      </c>
      <c r="AF34" s="5"/>
      <c r="AG34" s="5"/>
      <c r="AH34" s="5"/>
      <c r="AI34" s="5"/>
      <c r="AJ34" s="5"/>
      <c r="AK34" s="5"/>
      <c r="AL34" s="5">
        <f>AL33-AL32</f>
        <v>3</v>
      </c>
      <c r="AM34" s="5">
        <f>AM33-AM32</f>
        <v>-1</v>
      </c>
      <c r="AN34" s="5"/>
      <c r="AO34" s="5"/>
      <c r="AP34" s="5"/>
      <c r="AQ34" s="5"/>
      <c r="AR34" s="5"/>
      <c r="AS34" s="5"/>
    </row>
    <row r="37" spans="1:45" x14ac:dyDescent="0.25">
      <c r="AR37" s="4" t="s">
        <v>18</v>
      </c>
      <c r="AS37" s="4" t="s">
        <v>18</v>
      </c>
    </row>
    <row r="38" spans="1:45" x14ac:dyDescent="0.25">
      <c r="A38" s="4" t="s">
        <v>1</v>
      </c>
      <c r="B38" s="4">
        <v>1890</v>
      </c>
      <c r="C38" s="4">
        <v>1891</v>
      </c>
      <c r="D38" s="4">
        <v>1892</v>
      </c>
      <c r="E38" s="4">
        <v>1893</v>
      </c>
      <c r="F38" s="4">
        <v>1894</v>
      </c>
      <c r="G38" s="4">
        <v>1895</v>
      </c>
      <c r="H38" s="4">
        <v>1896</v>
      </c>
      <c r="I38" s="4">
        <v>1897</v>
      </c>
      <c r="J38" s="4">
        <v>1898</v>
      </c>
      <c r="K38" s="4">
        <v>1899</v>
      </c>
      <c r="L38" s="4">
        <v>1900</v>
      </c>
      <c r="M38" s="4">
        <v>1901</v>
      </c>
      <c r="N38" s="4">
        <v>1902</v>
      </c>
      <c r="O38" s="4">
        <v>1903</v>
      </c>
      <c r="P38" s="4">
        <v>1904</v>
      </c>
      <c r="Q38" s="4">
        <v>1905</v>
      </c>
      <c r="R38" s="4">
        <v>1906</v>
      </c>
      <c r="S38" s="4">
        <v>1907</v>
      </c>
      <c r="T38" s="4">
        <v>1908</v>
      </c>
      <c r="U38" s="4">
        <v>1909</v>
      </c>
      <c r="V38" s="4">
        <v>1910</v>
      </c>
      <c r="W38" s="4">
        <v>1911</v>
      </c>
      <c r="X38" s="4">
        <v>1912</v>
      </c>
      <c r="Y38" s="4">
        <v>1913</v>
      </c>
      <c r="Z38" s="4">
        <v>1914</v>
      </c>
      <c r="AA38" s="4">
        <v>1915</v>
      </c>
      <c r="AB38" s="4">
        <v>1916</v>
      </c>
      <c r="AC38" s="4">
        <v>1917</v>
      </c>
      <c r="AD38" s="4">
        <v>1918</v>
      </c>
      <c r="AE38" s="4">
        <v>1919</v>
      </c>
      <c r="AF38" s="4">
        <v>1920</v>
      </c>
      <c r="AG38" s="4">
        <v>1921</v>
      </c>
      <c r="AH38" s="4">
        <v>1922</v>
      </c>
      <c r="AI38" s="4">
        <v>1923</v>
      </c>
      <c r="AJ38" s="4">
        <v>1924</v>
      </c>
      <c r="AK38" s="4">
        <v>1925</v>
      </c>
      <c r="AL38" s="4">
        <v>1926</v>
      </c>
      <c r="AM38" s="4">
        <v>1927</v>
      </c>
      <c r="AN38" s="4">
        <v>1928</v>
      </c>
      <c r="AO38" s="4">
        <v>1929</v>
      </c>
      <c r="AP38" s="4">
        <v>1930</v>
      </c>
      <c r="AR38" s="4" t="s">
        <v>19</v>
      </c>
      <c r="AS38" s="4" t="s">
        <v>20</v>
      </c>
    </row>
    <row r="39" spans="1:45" x14ac:dyDescent="0.25">
      <c r="AR39" s="2" t="s">
        <v>68</v>
      </c>
      <c r="AS39" s="2" t="s">
        <v>22</v>
      </c>
    </row>
    <row r="40" spans="1:45" x14ac:dyDescent="0.25">
      <c r="A40" s="6" t="s">
        <v>14</v>
      </c>
      <c r="B40" s="2" t="s">
        <v>3</v>
      </c>
      <c r="C40" s="2" t="s">
        <v>3</v>
      </c>
      <c r="D40" s="2" t="s">
        <v>3</v>
      </c>
      <c r="E40" s="2" t="s">
        <v>3</v>
      </c>
      <c r="F40" s="2" t="s">
        <v>3</v>
      </c>
      <c r="G40" s="2" t="s">
        <v>3</v>
      </c>
      <c r="H40" s="2" t="s">
        <v>3</v>
      </c>
      <c r="I40" s="2" t="s">
        <v>3</v>
      </c>
      <c r="J40" s="2" t="s">
        <v>3</v>
      </c>
      <c r="K40" s="2" t="s">
        <v>3</v>
      </c>
      <c r="L40" s="2" t="s">
        <v>3</v>
      </c>
      <c r="M40" s="2" t="s">
        <v>3</v>
      </c>
      <c r="N40" s="2" t="s">
        <v>3</v>
      </c>
      <c r="O40" s="2" t="s">
        <v>3</v>
      </c>
      <c r="P40" s="2" t="s">
        <v>3</v>
      </c>
      <c r="Q40" s="2" t="s">
        <v>3</v>
      </c>
      <c r="R40" s="2" t="s">
        <v>3</v>
      </c>
      <c r="S40" s="2" t="s">
        <v>3</v>
      </c>
      <c r="T40" s="2" t="s">
        <v>3</v>
      </c>
      <c r="U40" s="2" t="s">
        <v>3</v>
      </c>
      <c r="V40" s="2" t="s">
        <v>3</v>
      </c>
      <c r="W40" s="2" t="s">
        <v>3</v>
      </c>
      <c r="X40" s="2" t="s">
        <v>3</v>
      </c>
      <c r="Y40" s="2" t="s">
        <v>3</v>
      </c>
      <c r="Z40" s="2" t="s">
        <v>3</v>
      </c>
      <c r="AA40" s="2" t="s">
        <v>3</v>
      </c>
      <c r="AB40" s="2" t="s">
        <v>3</v>
      </c>
      <c r="AC40" s="2" t="s">
        <v>3</v>
      </c>
      <c r="AD40" s="2" t="s">
        <v>3</v>
      </c>
      <c r="AE40" s="2" t="s">
        <v>3</v>
      </c>
      <c r="AF40" s="2" t="s">
        <v>3</v>
      </c>
      <c r="AG40" s="2" t="s">
        <v>3</v>
      </c>
      <c r="AH40" s="2" t="s">
        <v>3</v>
      </c>
      <c r="AI40" s="2" t="s">
        <v>3</v>
      </c>
      <c r="AJ40" s="2" t="s">
        <v>3</v>
      </c>
      <c r="AK40" s="2" t="s">
        <v>3</v>
      </c>
      <c r="AL40" s="2" t="s">
        <v>3</v>
      </c>
      <c r="AM40" s="2" t="s">
        <v>3</v>
      </c>
      <c r="AN40" s="2" t="s">
        <v>3</v>
      </c>
      <c r="AO40" s="2" t="s">
        <v>3</v>
      </c>
      <c r="AP40" s="2" t="s">
        <v>3</v>
      </c>
      <c r="AQ40" s="5"/>
      <c r="AR40" s="2" t="s">
        <v>3</v>
      </c>
      <c r="AS40" s="2" t="s">
        <v>3</v>
      </c>
    </row>
    <row r="41" spans="1:4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x14ac:dyDescent="0.25">
      <c r="A42" s="5" t="s">
        <v>15</v>
      </c>
      <c r="B42" s="5"/>
      <c r="C42" s="5"/>
      <c r="D42" s="5"/>
      <c r="E42" s="5"/>
      <c r="F42" s="5"/>
      <c r="G42" s="5"/>
      <c r="H42" s="5">
        <v>114278</v>
      </c>
      <c r="I42" s="5"/>
      <c r="J42" s="5"/>
      <c r="K42" s="5"/>
      <c r="L42" s="5"/>
      <c r="M42" s="5"/>
      <c r="N42" s="5"/>
      <c r="O42" s="5"/>
      <c r="P42" s="5">
        <v>291</v>
      </c>
      <c r="Q42" s="5"/>
      <c r="R42" s="5">
        <v>59052</v>
      </c>
      <c r="S42" s="5">
        <v>96756</v>
      </c>
      <c r="T42" s="5">
        <v>0</v>
      </c>
      <c r="U42" s="5">
        <v>131933</v>
      </c>
      <c r="V42" s="5">
        <v>240510</v>
      </c>
      <c r="W42" s="5">
        <v>58076</v>
      </c>
      <c r="X42" s="5"/>
      <c r="Y42" s="5"/>
      <c r="Z42" s="5"/>
      <c r="AA42" s="5"/>
      <c r="AB42" s="5"/>
      <c r="AC42" s="5"/>
      <c r="AD42" s="5"/>
      <c r="AE42" s="5"/>
      <c r="AF42" s="5"/>
      <c r="AG42" s="5"/>
      <c r="AH42" s="5"/>
      <c r="AI42" s="5"/>
      <c r="AJ42" s="5"/>
      <c r="AK42" s="5"/>
      <c r="AL42" s="5"/>
      <c r="AM42" s="5"/>
      <c r="AN42" s="5"/>
      <c r="AO42" s="5"/>
      <c r="AP42" s="5"/>
      <c r="AQ42" s="5"/>
      <c r="AR42" s="5">
        <f t="shared" ref="AR42:AR63" si="3">(H42+J42+K42+L42+M42+N42+O42+P42+Q42+R42+S42+T42+U42+V42+W42+X42+Y42+Z42)/18</f>
        <v>38938.666666666664</v>
      </c>
      <c r="AS42" s="5">
        <f t="shared" ref="AS42:AS63" si="4">(F42+H42+J42+K42+L42+M42+N42+O42+P42+Q42+R42+S42+T42+U42+V42+W42+X42+Y42+Z42)/19</f>
        <v>36889.26315789474</v>
      </c>
    </row>
    <row r="43" spans="1:4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f t="shared" si="3"/>
        <v>0</v>
      </c>
      <c r="AS43" s="5">
        <f t="shared" si="4"/>
        <v>0</v>
      </c>
    </row>
    <row r="44" spans="1:45" x14ac:dyDescent="0.25">
      <c r="A44" s="5" t="s">
        <v>16</v>
      </c>
      <c r="B44" s="5"/>
      <c r="C44" s="5"/>
      <c r="D44" s="5"/>
      <c r="E44" s="5"/>
      <c r="F44" s="5">
        <v>44400</v>
      </c>
      <c r="G44" s="5"/>
      <c r="H44" s="5">
        <v>71958</v>
      </c>
      <c r="I44" s="5"/>
      <c r="J44" s="5">
        <v>73940</v>
      </c>
      <c r="K44" s="5">
        <v>68805</v>
      </c>
      <c r="L44" s="5">
        <v>60731</v>
      </c>
      <c r="M44" s="5">
        <v>61329</v>
      </c>
      <c r="N44" s="5">
        <v>54812</v>
      </c>
      <c r="O44" s="5">
        <v>65960</v>
      </c>
      <c r="P44" s="5">
        <v>65617</v>
      </c>
      <c r="Q44" s="5">
        <v>65750</v>
      </c>
      <c r="R44" s="5">
        <v>76120</v>
      </c>
      <c r="S44" s="5">
        <v>91011</v>
      </c>
      <c r="T44" s="5">
        <v>42935</v>
      </c>
      <c r="U44" s="5">
        <v>81030</v>
      </c>
      <c r="V44" s="5">
        <v>70019</v>
      </c>
      <c r="W44" s="5">
        <v>44658</v>
      </c>
      <c r="X44" s="5">
        <v>104544</v>
      </c>
      <c r="Y44" s="5">
        <v>140079</v>
      </c>
      <c r="Z44" s="5">
        <v>98344</v>
      </c>
      <c r="AA44" s="5">
        <v>448683</v>
      </c>
      <c r="AB44" s="5">
        <v>120108</v>
      </c>
      <c r="AC44" s="5">
        <v>129625</v>
      </c>
      <c r="AD44" s="5">
        <v>116634</v>
      </c>
      <c r="AE44" s="5">
        <v>115125</v>
      </c>
      <c r="AF44" s="5">
        <v>114511</v>
      </c>
      <c r="AG44" s="5"/>
      <c r="AH44" s="5"/>
      <c r="AI44" s="5"/>
      <c r="AJ44" s="5"/>
      <c r="AK44" s="5"/>
      <c r="AL44" s="5">
        <v>217757</v>
      </c>
      <c r="AM44" s="5">
        <v>217828</v>
      </c>
      <c r="AN44" s="5">
        <v>292694</v>
      </c>
      <c r="AO44" s="5"/>
      <c r="AP44" s="5"/>
      <c r="AQ44" s="5"/>
      <c r="AR44" s="5">
        <f t="shared" si="3"/>
        <v>74313.444444444438</v>
      </c>
      <c r="AS44" s="5">
        <f t="shared" si="4"/>
        <v>72739.052631578947</v>
      </c>
    </row>
    <row r="45" spans="1:45" x14ac:dyDescent="0.25">
      <c r="A45" s="5" t="s">
        <v>47</v>
      </c>
      <c r="B45" s="5"/>
      <c r="C45" s="5"/>
      <c r="D45" s="5"/>
      <c r="E45" s="5"/>
      <c r="F45" s="5">
        <v>4600</v>
      </c>
      <c r="G45" s="5"/>
      <c r="H45" s="5">
        <v>7567</v>
      </c>
      <c r="I45" s="5"/>
      <c r="J45" s="5">
        <v>10964</v>
      </c>
      <c r="K45" s="5">
        <v>8450</v>
      </c>
      <c r="L45" s="5">
        <v>7699</v>
      </c>
      <c r="M45" s="5"/>
      <c r="N45" s="5">
        <v>7063</v>
      </c>
      <c r="O45" s="5">
        <v>6942</v>
      </c>
      <c r="P45" s="5">
        <v>8448</v>
      </c>
      <c r="Q45" s="5">
        <v>7299</v>
      </c>
      <c r="R45" s="5">
        <v>6033</v>
      </c>
      <c r="S45" s="5">
        <v>10003</v>
      </c>
      <c r="T45" s="5">
        <v>40632</v>
      </c>
      <c r="U45" s="5">
        <v>5789</v>
      </c>
      <c r="V45" s="5">
        <v>10000</v>
      </c>
      <c r="W45" s="5"/>
      <c r="X45" s="5"/>
      <c r="Y45" s="5"/>
      <c r="Z45" s="5">
        <v>10004</v>
      </c>
      <c r="AA45" s="5"/>
      <c r="AB45" s="5"/>
      <c r="AC45" s="5">
        <v>9230</v>
      </c>
      <c r="AD45" s="5">
        <v>6572</v>
      </c>
      <c r="AE45" s="5">
        <v>7191</v>
      </c>
      <c r="AF45" s="5"/>
      <c r="AG45" s="5"/>
      <c r="AH45" s="5"/>
      <c r="AI45" s="5"/>
      <c r="AJ45" s="5"/>
      <c r="AK45" s="5"/>
      <c r="AL45" s="5">
        <v>11507</v>
      </c>
      <c r="AM45" s="5">
        <v>25975</v>
      </c>
      <c r="AN45" s="5">
        <v>24042</v>
      </c>
      <c r="AO45" s="5"/>
      <c r="AP45" s="5"/>
      <c r="AQ45" s="5"/>
      <c r="AR45" s="5">
        <f t="shared" si="3"/>
        <v>8160.7222222222226</v>
      </c>
      <c r="AS45" s="5">
        <f t="shared" si="4"/>
        <v>7973.3157894736842</v>
      </c>
    </row>
    <row r="46" spans="1:45" x14ac:dyDescent="0.25">
      <c r="A46" s="5" t="s">
        <v>48</v>
      </c>
      <c r="B46" s="5"/>
      <c r="C46" s="5"/>
      <c r="D46" s="5"/>
      <c r="E46" s="5"/>
      <c r="F46" s="5">
        <v>72000</v>
      </c>
      <c r="G46" s="5"/>
      <c r="H46" s="5">
        <v>285601</v>
      </c>
      <c r="I46" s="5"/>
      <c r="J46" s="5">
        <v>68355</v>
      </c>
      <c r="K46" s="5">
        <v>138302</v>
      </c>
      <c r="L46" s="5">
        <v>68085</v>
      </c>
      <c r="M46" s="5">
        <v>33356</v>
      </c>
      <c r="N46" s="5">
        <v>33653</v>
      </c>
      <c r="O46" s="5">
        <v>41808</v>
      </c>
      <c r="P46" s="5">
        <v>326919</v>
      </c>
      <c r="Q46" s="5">
        <v>60047</v>
      </c>
      <c r="R46" s="5">
        <v>58264</v>
      </c>
      <c r="S46" s="5">
        <v>250429</v>
      </c>
      <c r="T46" s="5">
        <v>129628</v>
      </c>
      <c r="U46" s="5">
        <v>43022</v>
      </c>
      <c r="V46" s="5">
        <v>53896</v>
      </c>
      <c r="W46" s="5">
        <v>54124</v>
      </c>
      <c r="X46" s="5">
        <v>271859</v>
      </c>
      <c r="Y46" s="5">
        <v>783795</v>
      </c>
      <c r="Z46" s="5">
        <v>235418</v>
      </c>
      <c r="AA46" s="5">
        <v>128711</v>
      </c>
      <c r="AB46" s="5">
        <v>154406</v>
      </c>
      <c r="AC46" s="5">
        <v>201035</v>
      </c>
      <c r="AD46" s="5">
        <v>261509</v>
      </c>
      <c r="AE46" s="5">
        <v>242445</v>
      </c>
      <c r="AF46" s="5">
        <v>229135</v>
      </c>
      <c r="AG46" s="5"/>
      <c r="AH46" s="5"/>
      <c r="AI46" s="5"/>
      <c r="AJ46" s="5"/>
      <c r="AK46" s="5"/>
      <c r="AL46" s="5">
        <v>489555</v>
      </c>
      <c r="AM46" s="5">
        <v>595254</v>
      </c>
      <c r="AN46" s="5">
        <v>1319408</v>
      </c>
      <c r="AO46" s="5"/>
      <c r="AP46" s="5"/>
      <c r="AQ46" s="5"/>
      <c r="AR46" s="5">
        <f t="shared" si="3"/>
        <v>163142.27777777778</v>
      </c>
      <c r="AS46" s="5">
        <f t="shared" si="4"/>
        <v>158345.31578947368</v>
      </c>
    </row>
    <row r="47" spans="1:45" x14ac:dyDescent="0.25">
      <c r="A47" s="5" t="s">
        <v>49</v>
      </c>
      <c r="B47" s="5"/>
      <c r="C47" s="5"/>
      <c r="D47" s="5"/>
      <c r="E47" s="5"/>
      <c r="F47" s="5">
        <v>100000</v>
      </c>
      <c r="G47" s="5"/>
      <c r="H47" s="5">
        <v>118058</v>
      </c>
      <c r="I47" s="5"/>
      <c r="J47" s="5">
        <v>129710</v>
      </c>
      <c r="K47" s="5">
        <v>106802</v>
      </c>
      <c r="L47" s="5">
        <v>130080</v>
      </c>
      <c r="M47" s="5">
        <v>122716</v>
      </c>
      <c r="N47" s="5">
        <v>124200</v>
      </c>
      <c r="O47" s="5">
        <v>124406</v>
      </c>
      <c r="P47" s="5">
        <v>124790</v>
      </c>
      <c r="Q47" s="5">
        <v>111312</v>
      </c>
      <c r="R47" s="5">
        <v>114640</v>
      </c>
      <c r="S47" s="5">
        <v>120255</v>
      </c>
      <c r="T47" s="5">
        <v>110000</v>
      </c>
      <c r="U47" s="5">
        <v>116053</v>
      </c>
      <c r="V47" s="5">
        <v>110000</v>
      </c>
      <c r="W47" s="5">
        <v>110000</v>
      </c>
      <c r="X47" s="5">
        <v>110000</v>
      </c>
      <c r="Y47" s="5">
        <v>110000</v>
      </c>
      <c r="Z47" s="5">
        <v>111227</v>
      </c>
      <c r="AA47" s="5">
        <v>87507</v>
      </c>
      <c r="AB47" s="5"/>
      <c r="AC47" s="5">
        <v>112479</v>
      </c>
      <c r="AD47" s="5">
        <v>117184</v>
      </c>
      <c r="AE47" s="5">
        <v>122947</v>
      </c>
      <c r="AF47" s="5"/>
      <c r="AG47" s="5"/>
      <c r="AH47" s="5"/>
      <c r="AI47" s="5"/>
      <c r="AJ47" s="5"/>
      <c r="AK47" s="5"/>
      <c r="AL47" s="5">
        <v>220465</v>
      </c>
      <c r="AM47" s="5">
        <v>218423</v>
      </c>
      <c r="AN47" s="5">
        <v>243700</v>
      </c>
      <c r="AO47" s="5"/>
      <c r="AP47" s="5"/>
      <c r="AQ47" s="5"/>
      <c r="AR47" s="5">
        <f t="shared" si="3"/>
        <v>116902.72222222222</v>
      </c>
      <c r="AS47" s="5">
        <f t="shared" si="4"/>
        <v>116013.10526315789</v>
      </c>
    </row>
    <row r="48" spans="1:45" x14ac:dyDescent="0.25">
      <c r="A48" s="5" t="s">
        <v>52</v>
      </c>
      <c r="B48" s="5"/>
      <c r="C48" s="5"/>
      <c r="D48" s="5"/>
      <c r="E48" s="5"/>
      <c r="F48" s="5">
        <v>180000</v>
      </c>
      <c r="G48" s="5"/>
      <c r="H48" s="5">
        <v>97347</v>
      </c>
      <c r="I48" s="5"/>
      <c r="J48" s="5">
        <v>860</v>
      </c>
      <c r="K48" s="5">
        <v>100823</v>
      </c>
      <c r="L48" s="5">
        <v>194453</v>
      </c>
      <c r="M48" s="5">
        <v>210131</v>
      </c>
      <c r="N48" s="5">
        <v>134355</v>
      </c>
      <c r="O48" s="5">
        <v>90000</v>
      </c>
      <c r="P48" s="5">
        <v>192673</v>
      </c>
      <c r="Q48" s="5">
        <v>62000</v>
      </c>
      <c r="R48" s="5">
        <v>106437</v>
      </c>
      <c r="S48" s="5">
        <v>229742</v>
      </c>
      <c r="T48" s="5">
        <v>208011</v>
      </c>
      <c r="U48" s="5">
        <v>198643</v>
      </c>
      <c r="V48" s="5">
        <f>287680-100000</f>
        <v>187680</v>
      </c>
      <c r="W48" s="5">
        <f>286632-110000</f>
        <v>176632</v>
      </c>
      <c r="X48" s="5">
        <f>251786-110000</f>
        <v>141786</v>
      </c>
      <c r="Y48" s="5">
        <f>253587-110000</f>
        <v>143587</v>
      </c>
      <c r="Z48" s="5">
        <v>169298</v>
      </c>
      <c r="AA48" s="5">
        <v>149384</v>
      </c>
      <c r="AB48" s="5">
        <v>240861</v>
      </c>
      <c r="AC48" s="5">
        <v>169600</v>
      </c>
      <c r="AD48" s="5">
        <v>170478</v>
      </c>
      <c r="AE48" s="5">
        <v>173456</v>
      </c>
      <c r="AF48" s="5">
        <v>176955</v>
      </c>
      <c r="AG48" s="5"/>
      <c r="AH48" s="5"/>
      <c r="AI48" s="5"/>
      <c r="AJ48" s="5"/>
      <c r="AK48" s="5"/>
      <c r="AL48" s="5">
        <v>188109</v>
      </c>
      <c r="AM48" s="5">
        <v>192519</v>
      </c>
      <c r="AN48" s="5">
        <v>208631</v>
      </c>
      <c r="AO48" s="5"/>
      <c r="AP48" s="5"/>
      <c r="AQ48" s="5"/>
      <c r="AR48" s="5">
        <f t="shared" si="3"/>
        <v>146914.33333333334</v>
      </c>
      <c r="AS48" s="5">
        <f t="shared" si="4"/>
        <v>148655.68421052632</v>
      </c>
    </row>
    <row r="49" spans="1:45" x14ac:dyDescent="0.25">
      <c r="A49" s="5" t="s">
        <v>54</v>
      </c>
      <c r="B49" s="5"/>
      <c r="C49" s="5"/>
      <c r="D49" s="5"/>
      <c r="E49" s="5"/>
      <c r="F49" s="5">
        <v>37000</v>
      </c>
      <c r="G49" s="5"/>
      <c r="H49" s="5">
        <v>188992</v>
      </c>
      <c r="I49" s="5"/>
      <c r="J49" s="5">
        <v>16725</v>
      </c>
      <c r="K49" s="5">
        <v>19834</v>
      </c>
      <c r="L49" s="5">
        <v>20147</v>
      </c>
      <c r="M49" s="5">
        <v>18738</v>
      </c>
      <c r="N49" s="5">
        <v>23610</v>
      </c>
      <c r="O49" s="5">
        <v>16823</v>
      </c>
      <c r="P49" s="5">
        <v>16118</v>
      </c>
      <c r="Q49" s="5">
        <v>29018</v>
      </c>
      <c r="R49" s="5">
        <v>31311</v>
      </c>
      <c r="S49" s="5">
        <v>51240</v>
      </c>
      <c r="T49" s="5">
        <v>49503</v>
      </c>
      <c r="U49" s="5"/>
      <c r="V49" s="5"/>
      <c r="W49" s="5">
        <v>47952</v>
      </c>
      <c r="X49" s="5"/>
      <c r="Y49" s="5"/>
      <c r="Z49" s="5">
        <v>53723</v>
      </c>
      <c r="AA49" s="5">
        <v>56257</v>
      </c>
      <c r="AB49" s="5">
        <v>49302</v>
      </c>
      <c r="AC49" s="5"/>
      <c r="AD49" s="5"/>
      <c r="AE49" s="5">
        <v>50802</v>
      </c>
      <c r="AF49" s="5"/>
      <c r="AG49" s="5"/>
      <c r="AH49" s="5"/>
      <c r="AI49" s="5"/>
      <c r="AJ49" s="5"/>
      <c r="AK49" s="5"/>
      <c r="AL49" s="5">
        <v>158672</v>
      </c>
      <c r="AM49" s="5">
        <v>170476</v>
      </c>
      <c r="AN49" s="5">
        <v>176657</v>
      </c>
      <c r="AO49" s="5"/>
      <c r="AP49" s="5"/>
      <c r="AQ49" s="5"/>
      <c r="AR49" s="5">
        <f t="shared" si="3"/>
        <v>32429.666666666668</v>
      </c>
      <c r="AS49" s="5">
        <f t="shared" si="4"/>
        <v>32670.21052631579</v>
      </c>
    </row>
    <row r="50" spans="1:45" x14ac:dyDescent="0.25">
      <c r="A50" s="5" t="s">
        <v>53</v>
      </c>
      <c r="B50" s="5"/>
      <c r="C50" s="5"/>
      <c r="D50" s="5"/>
      <c r="E50" s="5"/>
      <c r="F50" s="5"/>
      <c r="G50" s="5"/>
      <c r="H50" s="5">
        <v>22268</v>
      </c>
      <c r="I50" s="5"/>
      <c r="J50" s="5">
        <v>153934</v>
      </c>
      <c r="K50" s="5">
        <v>169128</v>
      </c>
      <c r="L50" s="5">
        <v>218013</v>
      </c>
      <c r="M50" s="5"/>
      <c r="N50" s="5">
        <v>336053</v>
      </c>
      <c r="O50" s="5">
        <v>176606</v>
      </c>
      <c r="P50" s="5">
        <v>159251</v>
      </c>
      <c r="Q50" s="5">
        <v>176201</v>
      </c>
      <c r="R50" s="5">
        <v>282400</v>
      </c>
      <c r="S50" s="5">
        <v>420404</v>
      </c>
      <c r="T50" s="5">
        <v>323185</v>
      </c>
      <c r="U50" s="5">
        <v>365166</v>
      </c>
      <c r="V50" s="5">
        <v>256947</v>
      </c>
      <c r="W50" s="5">
        <v>347489</v>
      </c>
      <c r="X50" s="5">
        <v>255483</v>
      </c>
      <c r="Y50" s="5">
        <v>347676</v>
      </c>
      <c r="Z50" s="5">
        <v>347198</v>
      </c>
      <c r="AA50" s="5">
        <v>348847</v>
      </c>
      <c r="AB50" s="5">
        <v>346029</v>
      </c>
      <c r="AC50" s="5">
        <v>349967</v>
      </c>
      <c r="AD50" s="5">
        <v>346524</v>
      </c>
      <c r="AE50" s="5">
        <v>351837</v>
      </c>
      <c r="AF50" s="5">
        <v>351206</v>
      </c>
      <c r="AG50" s="5"/>
      <c r="AH50" s="5"/>
      <c r="AI50" s="5"/>
      <c r="AJ50" s="5"/>
      <c r="AK50" s="5"/>
      <c r="AL50" s="5">
        <v>856372</v>
      </c>
      <c r="AM50" s="5">
        <v>882310</v>
      </c>
      <c r="AN50" s="5">
        <v>863082</v>
      </c>
      <c r="AO50" s="5"/>
      <c r="AP50" s="5"/>
      <c r="AQ50" s="5"/>
      <c r="AR50" s="5">
        <f t="shared" si="3"/>
        <v>242077.88888888888</v>
      </c>
      <c r="AS50" s="5">
        <f t="shared" si="4"/>
        <v>229336.94736842104</v>
      </c>
    </row>
    <row r="51" spans="1:45" x14ac:dyDescent="0.25">
      <c r="A51" s="5" t="s">
        <v>55</v>
      </c>
      <c r="B51" s="5"/>
      <c r="C51" s="5"/>
      <c r="D51" s="5"/>
      <c r="E51" s="5"/>
      <c r="F51" s="5">
        <v>15720</v>
      </c>
      <c r="G51" s="5"/>
      <c r="H51" s="5">
        <v>15576</v>
      </c>
      <c r="I51" s="5"/>
      <c r="J51" s="5">
        <v>14717</v>
      </c>
      <c r="K51" s="5">
        <v>15558</v>
      </c>
      <c r="L51" s="5">
        <v>31027</v>
      </c>
      <c r="M51" s="5"/>
      <c r="N51" s="5">
        <v>35471</v>
      </c>
      <c r="O51" s="5">
        <v>33305</v>
      </c>
      <c r="P51" s="5">
        <v>44063</v>
      </c>
      <c r="Q51" s="5">
        <v>43921</v>
      </c>
      <c r="R51" s="5">
        <v>60012</v>
      </c>
      <c r="S51" s="5">
        <v>74223</v>
      </c>
      <c r="T51" s="5">
        <v>50662</v>
      </c>
      <c r="U51" s="5">
        <v>49955</v>
      </c>
      <c r="V51" s="5">
        <v>35482</v>
      </c>
      <c r="W51" s="5">
        <v>37961</v>
      </c>
      <c r="X51" s="5">
        <v>53608</v>
      </c>
      <c r="Y51" s="5">
        <v>45520</v>
      </c>
      <c r="Z51" s="5">
        <v>67694</v>
      </c>
      <c r="AA51" s="5">
        <v>52323</v>
      </c>
      <c r="AB51" s="5">
        <v>51915</v>
      </c>
      <c r="AC51" s="5">
        <v>56890</v>
      </c>
      <c r="AD51" s="5">
        <v>54643</v>
      </c>
      <c r="AE51" s="5">
        <v>69112</v>
      </c>
      <c r="AF51" s="5"/>
      <c r="AG51" s="5"/>
      <c r="AH51" s="5"/>
      <c r="AI51" s="5"/>
      <c r="AJ51" s="5"/>
      <c r="AK51" s="5"/>
      <c r="AL51" s="5">
        <v>81861</v>
      </c>
      <c r="AM51" s="5">
        <v>74969</v>
      </c>
      <c r="AN51" s="5">
        <v>74987</v>
      </c>
      <c r="AO51" s="5"/>
      <c r="AP51" s="5"/>
      <c r="AQ51" s="5"/>
      <c r="AR51" s="5">
        <f t="shared" si="3"/>
        <v>39375.277777777781</v>
      </c>
      <c r="AS51" s="5">
        <f t="shared" si="4"/>
        <v>38130.26315789474</v>
      </c>
    </row>
    <row r="52" spans="1:45" x14ac:dyDescent="0.25">
      <c r="A52" s="5" t="s">
        <v>9</v>
      </c>
      <c r="B52" s="5"/>
      <c r="C52" s="5"/>
      <c r="D52" s="5"/>
      <c r="E52" s="5"/>
      <c r="F52" s="5">
        <v>1600</v>
      </c>
      <c r="G52" s="5"/>
      <c r="H52" s="5">
        <v>1408</v>
      </c>
      <c r="I52" s="5"/>
      <c r="J52" s="5"/>
      <c r="K52" s="5">
        <v>1357</v>
      </c>
      <c r="L52" s="5">
        <v>1296</v>
      </c>
      <c r="M52" s="5">
        <v>1428</v>
      </c>
      <c r="N52" s="5">
        <v>1320</v>
      </c>
      <c r="O52" s="5">
        <v>1436</v>
      </c>
      <c r="P52" s="5">
        <v>1440</v>
      </c>
      <c r="Q52" s="5">
        <v>1440</v>
      </c>
      <c r="R52" s="5">
        <v>1440</v>
      </c>
      <c r="S52" s="5">
        <v>1440</v>
      </c>
      <c r="T52" s="5">
        <v>2131</v>
      </c>
      <c r="U52" s="5">
        <v>2400</v>
      </c>
      <c r="V52" s="5">
        <v>2400</v>
      </c>
      <c r="W52" s="5">
        <v>2129</v>
      </c>
      <c r="X52" s="5">
        <v>2393</v>
      </c>
      <c r="Y52" s="5">
        <v>2400</v>
      </c>
      <c r="Z52" s="5">
        <v>2400</v>
      </c>
      <c r="AA52" s="5">
        <v>2400</v>
      </c>
      <c r="AB52" s="5">
        <v>2400</v>
      </c>
      <c r="AC52" s="5">
        <v>2400</v>
      </c>
      <c r="AD52" s="5">
        <v>2397</v>
      </c>
      <c r="AE52" s="5">
        <v>2400</v>
      </c>
      <c r="AF52" s="5">
        <v>38676</v>
      </c>
      <c r="AG52" s="5"/>
      <c r="AH52" s="5"/>
      <c r="AI52" s="5"/>
      <c r="AJ52" s="5"/>
      <c r="AK52" s="5"/>
      <c r="AL52" s="5">
        <v>4800</v>
      </c>
      <c r="AM52" s="5">
        <v>4778</v>
      </c>
      <c r="AN52" s="5">
        <v>27133</v>
      </c>
      <c r="AO52" s="5"/>
      <c r="AP52" s="5"/>
      <c r="AQ52" s="5"/>
      <c r="AR52" s="5">
        <f t="shared" si="3"/>
        <v>1681</v>
      </c>
      <c r="AS52" s="5">
        <f t="shared" si="4"/>
        <v>1676.7368421052631</v>
      </c>
    </row>
    <row r="53" spans="1:45" x14ac:dyDescent="0.25">
      <c r="A53" s="5" t="s">
        <v>8</v>
      </c>
      <c r="B53" s="5"/>
      <c r="C53" s="5"/>
      <c r="D53" s="5"/>
      <c r="E53" s="5"/>
      <c r="F53" s="5">
        <v>34320</v>
      </c>
      <c r="G53" s="5"/>
      <c r="H53" s="5">
        <v>49000</v>
      </c>
      <c r="I53" s="5"/>
      <c r="J53" s="5">
        <v>51949</v>
      </c>
      <c r="K53" s="5">
        <v>46281</v>
      </c>
      <c r="L53" s="5">
        <v>43798</v>
      </c>
      <c r="M53" s="5">
        <v>43258</v>
      </c>
      <c r="N53" s="5">
        <v>43156</v>
      </c>
      <c r="O53" s="5">
        <v>42324</v>
      </c>
      <c r="P53" s="5">
        <v>41087</v>
      </c>
      <c r="Q53" s="5">
        <v>39401</v>
      </c>
      <c r="R53" s="5">
        <v>42337</v>
      </c>
      <c r="S53" s="5">
        <v>47157</v>
      </c>
      <c r="T53" s="5">
        <v>37474</v>
      </c>
      <c r="U53" s="5">
        <v>38137</v>
      </c>
      <c r="V53" s="5">
        <v>43940</v>
      </c>
      <c r="W53" s="5">
        <v>42710</v>
      </c>
      <c r="X53" s="5">
        <v>35091</v>
      </c>
      <c r="Y53" s="5">
        <v>34529</v>
      </c>
      <c r="Z53" s="5">
        <v>34035</v>
      </c>
      <c r="AA53" s="5">
        <v>34753</v>
      </c>
      <c r="AB53" s="5">
        <v>35505</v>
      </c>
      <c r="AC53" s="5">
        <v>35100</v>
      </c>
      <c r="AD53" s="5">
        <v>35217</v>
      </c>
      <c r="AE53" s="5">
        <v>37113</v>
      </c>
      <c r="AF53" s="5"/>
      <c r="AG53" s="5"/>
      <c r="AH53" s="5"/>
      <c r="AI53" s="5"/>
      <c r="AJ53" s="5"/>
      <c r="AK53" s="5"/>
      <c r="AL53" s="5">
        <v>64059</v>
      </c>
      <c r="AM53" s="5">
        <v>63856</v>
      </c>
      <c r="AN53" s="5">
        <v>71102</v>
      </c>
      <c r="AO53" s="5"/>
      <c r="AP53" s="5"/>
      <c r="AQ53" s="5"/>
      <c r="AR53" s="5">
        <f t="shared" si="3"/>
        <v>41981.333333333336</v>
      </c>
      <c r="AS53" s="5">
        <f t="shared" si="4"/>
        <v>41578.105263157893</v>
      </c>
    </row>
    <row r="54" spans="1:45" x14ac:dyDescent="0.25">
      <c r="A54" s="5" t="s">
        <v>51</v>
      </c>
      <c r="B54" s="5"/>
      <c r="C54" s="5"/>
      <c r="D54" s="5"/>
      <c r="E54" s="5"/>
      <c r="F54" s="5"/>
      <c r="G54" s="5"/>
      <c r="H54" s="5"/>
      <c r="I54" s="5"/>
      <c r="J54" s="5"/>
      <c r="K54" s="5"/>
      <c r="L54" s="5"/>
      <c r="M54" s="5"/>
      <c r="N54" s="5">
        <v>15221</v>
      </c>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f t="shared" si="3"/>
        <v>845.61111111111109</v>
      </c>
      <c r="AS54" s="5">
        <f t="shared" si="4"/>
        <v>801.10526315789468</v>
      </c>
    </row>
    <row r="55" spans="1:45" x14ac:dyDescent="0.25">
      <c r="A55" s="5" t="s">
        <v>56</v>
      </c>
      <c r="B55" s="5"/>
      <c r="C55" s="5"/>
      <c r="D55" s="5"/>
      <c r="E55" s="5"/>
      <c r="F55" s="5">
        <v>10000</v>
      </c>
      <c r="G55" s="5"/>
      <c r="H55" s="5">
        <v>25877</v>
      </c>
      <c r="I55" s="5"/>
      <c r="J55" s="5">
        <v>11103</v>
      </c>
      <c r="K55" s="5">
        <v>13046</v>
      </c>
      <c r="L55" s="5">
        <v>12582</v>
      </c>
      <c r="M55" s="5">
        <v>18770</v>
      </c>
      <c r="N55" s="5">
        <v>16394</v>
      </c>
      <c r="O55" s="5">
        <v>15886</v>
      </c>
      <c r="P55" s="5">
        <v>15105</v>
      </c>
      <c r="Q55" s="5">
        <v>12964</v>
      </c>
      <c r="R55" s="5">
        <v>9392</v>
      </c>
      <c r="S55" s="5">
        <v>9912</v>
      </c>
      <c r="T55" s="5">
        <v>10082</v>
      </c>
      <c r="U55" s="5">
        <v>9600</v>
      </c>
      <c r="V55" s="5">
        <v>9600</v>
      </c>
      <c r="W55" s="5">
        <v>9600</v>
      </c>
      <c r="X55" s="5">
        <v>9600</v>
      </c>
      <c r="Y55" s="5">
        <v>10755</v>
      </c>
      <c r="Z55" s="5">
        <v>9972</v>
      </c>
      <c r="AA55" s="5">
        <v>10760</v>
      </c>
      <c r="AB55" s="5">
        <v>10800</v>
      </c>
      <c r="AC55" s="5">
        <v>11886</v>
      </c>
      <c r="AD55" s="5">
        <v>11699</v>
      </c>
      <c r="AE55" s="5">
        <v>11998</v>
      </c>
      <c r="AF55" s="5"/>
      <c r="AG55" s="5"/>
      <c r="AH55" s="5"/>
      <c r="AI55" s="5"/>
      <c r="AJ55" s="5"/>
      <c r="AK55" s="5"/>
      <c r="AL55" s="5">
        <v>22600</v>
      </c>
      <c r="AM55" s="5">
        <v>20362</v>
      </c>
      <c r="AN55" s="5">
        <v>20448</v>
      </c>
      <c r="AO55" s="5"/>
      <c r="AP55" s="5"/>
      <c r="AQ55" s="5"/>
      <c r="AR55" s="5">
        <f t="shared" si="3"/>
        <v>12791.111111111111</v>
      </c>
      <c r="AS55" s="5">
        <f t="shared" si="4"/>
        <v>12644.21052631579</v>
      </c>
    </row>
    <row r="56" spans="1:45" x14ac:dyDescent="0.25">
      <c r="A56" s="5" t="s">
        <v>40</v>
      </c>
      <c r="B56" s="5"/>
      <c r="C56" s="5"/>
      <c r="D56" s="5"/>
      <c r="E56" s="5"/>
      <c r="F56" s="5"/>
      <c r="G56" s="5"/>
      <c r="H56" s="5"/>
      <c r="I56" s="5"/>
      <c r="J56" s="5"/>
      <c r="K56" s="5"/>
      <c r="L56" s="5"/>
      <c r="M56" s="5"/>
      <c r="N56" s="5"/>
      <c r="O56" s="5"/>
      <c r="P56" s="5">
        <v>178706</v>
      </c>
      <c r="Q56" s="5"/>
      <c r="R56" s="5">
        <v>412629</v>
      </c>
      <c r="S56" s="5">
        <v>452266</v>
      </c>
      <c r="T56" s="5"/>
      <c r="U56" s="5"/>
      <c r="V56" s="5"/>
      <c r="W56" s="5"/>
      <c r="X56" s="5"/>
      <c r="Y56" s="5"/>
      <c r="Z56" s="5"/>
      <c r="AA56" s="5"/>
      <c r="AB56" s="5">
        <v>540780</v>
      </c>
      <c r="AC56" s="5">
        <v>572643</v>
      </c>
      <c r="AD56" s="5">
        <v>606371</v>
      </c>
      <c r="AE56" s="5">
        <v>629078</v>
      </c>
      <c r="AF56" s="5">
        <v>608428</v>
      </c>
      <c r="AG56" s="5"/>
      <c r="AH56" s="5"/>
      <c r="AI56" s="5"/>
      <c r="AJ56" s="5"/>
      <c r="AK56" s="5"/>
      <c r="AL56" s="5">
        <v>949225</v>
      </c>
      <c r="AM56" s="5">
        <v>802385</v>
      </c>
      <c r="AN56" s="5"/>
      <c r="AO56" s="5"/>
      <c r="AP56" s="5"/>
      <c r="AQ56" s="5"/>
      <c r="AR56" s="5">
        <f t="shared" si="3"/>
        <v>57977.833333333336</v>
      </c>
      <c r="AS56" s="5">
        <f t="shared" si="4"/>
        <v>54926.368421052633</v>
      </c>
    </row>
    <row r="57" spans="1:45" x14ac:dyDescent="0.25">
      <c r="A57" s="5" t="s">
        <v>7</v>
      </c>
      <c r="B57" s="5"/>
      <c r="C57" s="5"/>
      <c r="D57" s="5"/>
      <c r="E57" s="5"/>
      <c r="F57" s="5"/>
      <c r="G57" s="5"/>
      <c r="H57" s="5"/>
      <c r="I57" s="5"/>
      <c r="J57" s="5"/>
      <c r="K57" s="5"/>
      <c r="L57" s="5"/>
      <c r="M57" s="5"/>
      <c r="N57" s="5"/>
      <c r="O57" s="5"/>
      <c r="P57" s="5"/>
      <c r="Q57" s="5"/>
      <c r="R57" s="5"/>
      <c r="S57" s="5"/>
      <c r="T57" s="5"/>
      <c r="U57" s="5"/>
      <c r="V57" s="5"/>
      <c r="W57" s="5">
        <v>18090</v>
      </c>
      <c r="X57" s="5"/>
      <c r="Y57" s="5">
        <v>492578</v>
      </c>
      <c r="Z57" s="5"/>
      <c r="AA57" s="5">
        <v>543585</v>
      </c>
      <c r="AB57" s="5"/>
      <c r="AC57" s="5"/>
      <c r="AD57" s="5"/>
      <c r="AE57" s="5"/>
      <c r="AF57" s="5"/>
      <c r="AG57" s="5"/>
      <c r="AH57" s="5"/>
      <c r="AI57" s="5"/>
      <c r="AJ57" s="5"/>
      <c r="AK57" s="5"/>
      <c r="AL57" s="5"/>
      <c r="AM57" s="5"/>
      <c r="AN57" s="5">
        <v>631729</v>
      </c>
      <c r="AO57" s="5"/>
      <c r="AP57" s="5"/>
      <c r="AQ57" s="5"/>
      <c r="AR57" s="5">
        <f t="shared" si="3"/>
        <v>28370.444444444445</v>
      </c>
      <c r="AS57" s="5">
        <f t="shared" si="4"/>
        <v>26877.263157894737</v>
      </c>
    </row>
    <row r="58" spans="1:45" x14ac:dyDescent="0.25">
      <c r="A58" s="5" t="s">
        <v>50</v>
      </c>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f t="shared" si="3"/>
        <v>0</v>
      </c>
      <c r="AS58" s="5">
        <f t="shared" si="4"/>
        <v>0</v>
      </c>
    </row>
    <row r="59" spans="1:45" x14ac:dyDescent="0.25">
      <c r="A59" s="5" t="s">
        <v>57</v>
      </c>
      <c r="B59" s="5"/>
      <c r="C59" s="5"/>
      <c r="D59" s="5"/>
      <c r="E59" s="5"/>
      <c r="F59" s="5">
        <v>5000</v>
      </c>
      <c r="G59" s="5"/>
      <c r="H59" s="5">
        <v>5688</v>
      </c>
      <c r="I59" s="5"/>
      <c r="J59" s="5">
        <v>300889</v>
      </c>
      <c r="K59" s="5">
        <v>136108</v>
      </c>
      <c r="L59" s="5">
        <v>50235</v>
      </c>
      <c r="M59" s="5"/>
      <c r="N59" s="5">
        <v>298927</v>
      </c>
      <c r="O59" s="5">
        <v>904557</v>
      </c>
      <c r="P59" s="5">
        <v>142903</v>
      </c>
      <c r="Q59" s="5">
        <v>279081</v>
      </c>
      <c r="R59" s="5">
        <v>229566</v>
      </c>
      <c r="S59" s="5">
        <v>164270</v>
      </c>
      <c r="T59" s="5">
        <v>11874</v>
      </c>
      <c r="U59" s="5">
        <v>134325</v>
      </c>
      <c r="V59" s="5">
        <v>5474</v>
      </c>
      <c r="W59" s="5">
        <v>6172328</v>
      </c>
      <c r="X59" s="5">
        <v>568329</v>
      </c>
      <c r="Y59" s="5">
        <v>132055</v>
      </c>
      <c r="Z59" s="5">
        <v>73537</v>
      </c>
      <c r="AA59" s="5">
        <v>105253</v>
      </c>
      <c r="AB59" s="5">
        <v>60274</v>
      </c>
      <c r="AC59" s="5">
        <v>10000</v>
      </c>
      <c r="AD59" s="5">
        <v>57304</v>
      </c>
      <c r="AE59" s="5">
        <v>100884</v>
      </c>
      <c r="AF59" s="5"/>
      <c r="AG59" s="5"/>
      <c r="AH59" s="5"/>
      <c r="AI59" s="5"/>
      <c r="AJ59" s="5"/>
      <c r="AK59" s="5"/>
      <c r="AL59" s="5">
        <v>126133</v>
      </c>
      <c r="AM59" s="5">
        <v>151008</v>
      </c>
      <c r="AN59" s="5">
        <v>216423</v>
      </c>
      <c r="AO59" s="5"/>
      <c r="AP59" s="5"/>
      <c r="AQ59" s="5"/>
      <c r="AR59" s="5">
        <f t="shared" si="3"/>
        <v>533897</v>
      </c>
      <c r="AS59" s="5">
        <f t="shared" si="4"/>
        <v>506060.31578947371</v>
      </c>
    </row>
    <row r="60" spans="1:45" x14ac:dyDescent="0.25">
      <c r="A60" s="5" t="s">
        <v>17</v>
      </c>
      <c r="B60" s="5"/>
      <c r="C60" s="5"/>
      <c r="D60" s="5"/>
      <c r="E60" s="5"/>
      <c r="F60" s="5">
        <v>116698</v>
      </c>
      <c r="G60" s="5">
        <v>822151</v>
      </c>
      <c r="H60" s="5">
        <v>46554</v>
      </c>
      <c r="I60" s="5"/>
      <c r="J60" s="5">
        <v>87001</v>
      </c>
      <c r="K60" s="5">
        <v>43141</v>
      </c>
      <c r="L60" s="5">
        <v>25832</v>
      </c>
      <c r="M60" s="5"/>
      <c r="N60" s="5">
        <v>64660</v>
      </c>
      <c r="O60" s="5">
        <v>173392</v>
      </c>
      <c r="P60" s="5">
        <v>114240</v>
      </c>
      <c r="Q60" s="5">
        <v>85876</v>
      </c>
      <c r="R60" s="5">
        <v>60757</v>
      </c>
      <c r="S60" s="5">
        <v>51451</v>
      </c>
      <c r="T60" s="5">
        <v>151934</v>
      </c>
      <c r="U60" s="5">
        <v>249878</v>
      </c>
      <c r="V60" s="5">
        <v>192513</v>
      </c>
      <c r="W60" s="5">
        <v>178607</v>
      </c>
      <c r="X60" s="5">
        <v>1372949</v>
      </c>
      <c r="Y60" s="5">
        <v>144180</v>
      </c>
      <c r="Z60" s="5">
        <v>25427</v>
      </c>
      <c r="AA60" s="5">
        <v>1033647</v>
      </c>
      <c r="AB60" s="5">
        <v>1092514</v>
      </c>
      <c r="AC60" s="5">
        <v>1114012</v>
      </c>
      <c r="AD60" s="5">
        <v>1258717</v>
      </c>
      <c r="AE60" s="5">
        <v>51795</v>
      </c>
      <c r="AF60" s="5">
        <v>395235</v>
      </c>
      <c r="AG60" s="5"/>
      <c r="AH60" s="5"/>
      <c r="AI60" s="5"/>
      <c r="AJ60" s="5"/>
      <c r="AK60" s="5"/>
      <c r="AL60" s="5">
        <v>380989</v>
      </c>
      <c r="AM60" s="5">
        <v>267755</v>
      </c>
      <c r="AN60" s="5">
        <v>544314</v>
      </c>
      <c r="AO60" s="5"/>
      <c r="AP60" s="5"/>
      <c r="AQ60" s="5"/>
      <c r="AR60" s="5">
        <f t="shared" si="3"/>
        <v>170466.22222222222</v>
      </c>
      <c r="AS60" s="5">
        <f t="shared" si="4"/>
        <v>167636.31578947368</v>
      </c>
    </row>
    <row r="61" spans="1:45" x14ac:dyDescent="0.25">
      <c r="A61" s="5" t="s">
        <v>58</v>
      </c>
      <c r="B61" s="5"/>
      <c r="C61" s="5"/>
      <c r="D61" s="5"/>
      <c r="E61" s="5"/>
      <c r="F61" s="5"/>
      <c r="G61" s="5"/>
      <c r="H61" s="5"/>
      <c r="I61" s="5"/>
      <c r="J61" s="5"/>
      <c r="K61" s="5"/>
      <c r="L61" s="5"/>
      <c r="M61" s="5"/>
      <c r="N61" s="5">
        <v>7156</v>
      </c>
      <c r="O61" s="5"/>
      <c r="P61" s="5">
        <v>31646</v>
      </c>
      <c r="Q61" s="5"/>
      <c r="R61" s="5">
        <v>31566</v>
      </c>
      <c r="S61" s="5">
        <v>1552510</v>
      </c>
      <c r="T61" s="5"/>
      <c r="U61" s="5"/>
      <c r="V61" s="5"/>
      <c r="W61" s="5"/>
      <c r="X61" s="5"/>
      <c r="Y61" s="5"/>
      <c r="Z61" s="5"/>
      <c r="AA61" s="5"/>
      <c r="AB61" s="5"/>
      <c r="AC61" s="5"/>
      <c r="AD61" s="5"/>
      <c r="AE61" s="5"/>
      <c r="AF61" s="5"/>
      <c r="AG61" s="5"/>
      <c r="AH61" s="5"/>
      <c r="AI61" s="5"/>
      <c r="AJ61" s="5"/>
      <c r="AK61" s="5"/>
      <c r="AL61" s="5"/>
      <c r="AM61" s="5"/>
      <c r="AN61" s="5"/>
      <c r="AO61" s="5"/>
      <c r="AP61" s="5"/>
      <c r="AQ61" s="5"/>
      <c r="AR61" s="5">
        <f t="shared" si="3"/>
        <v>90159.888888888891</v>
      </c>
      <c r="AS61" s="5">
        <f t="shared" si="4"/>
        <v>85414.631578947374</v>
      </c>
    </row>
    <row r="62" spans="1:45" x14ac:dyDescent="0.25">
      <c r="A62" s="5" t="s">
        <v>59</v>
      </c>
      <c r="B62" s="5"/>
      <c r="C62" s="5"/>
      <c r="D62" s="5"/>
      <c r="E62" s="5"/>
      <c r="F62" s="5"/>
      <c r="G62" s="5"/>
      <c r="H62" s="5"/>
      <c r="I62" s="5"/>
      <c r="J62" s="5"/>
      <c r="K62" s="5"/>
      <c r="L62" s="5"/>
      <c r="M62" s="5"/>
      <c r="N62" s="5"/>
      <c r="O62" s="5"/>
      <c r="P62" s="5"/>
      <c r="Q62" s="5"/>
      <c r="R62" s="5"/>
      <c r="S62" s="5"/>
      <c r="T62" s="5"/>
      <c r="U62" s="5"/>
      <c r="V62" s="5"/>
      <c r="W62" s="5"/>
      <c r="X62" s="5"/>
      <c r="Y62" s="5">
        <v>589967</v>
      </c>
      <c r="Z62" s="5"/>
      <c r="AA62" s="5"/>
      <c r="AB62" s="5"/>
      <c r="AC62" s="5"/>
      <c r="AD62" s="5"/>
      <c r="AE62" s="5"/>
      <c r="AF62" s="5"/>
      <c r="AG62" s="5"/>
      <c r="AH62" s="5"/>
      <c r="AI62" s="5"/>
      <c r="AJ62" s="5"/>
      <c r="AK62" s="5"/>
      <c r="AL62" s="5"/>
      <c r="AM62" s="5"/>
      <c r="AN62" s="5"/>
      <c r="AO62" s="5"/>
      <c r="AP62" s="5"/>
      <c r="AQ62" s="5"/>
      <c r="AR62" s="5">
        <f t="shared" si="3"/>
        <v>32775.944444444445</v>
      </c>
      <c r="AS62" s="5">
        <f t="shared" si="4"/>
        <v>31050.894736842107</v>
      </c>
    </row>
    <row r="63" spans="1:45" x14ac:dyDescent="0.25">
      <c r="A63" s="5" t="s">
        <v>60</v>
      </c>
      <c r="B63" s="5"/>
      <c r="C63" s="5"/>
      <c r="D63" s="5"/>
      <c r="E63" s="5"/>
      <c r="F63" s="5"/>
      <c r="G63" s="5"/>
      <c r="H63" s="5"/>
      <c r="I63" s="5"/>
      <c r="J63" s="5"/>
      <c r="K63" s="5"/>
      <c r="L63" s="5"/>
      <c r="M63" s="5"/>
      <c r="N63" s="5"/>
      <c r="O63" s="5"/>
      <c r="P63" s="5"/>
      <c r="Q63" s="5"/>
      <c r="R63" s="5"/>
      <c r="S63" s="5"/>
      <c r="T63" s="5"/>
      <c r="U63" s="5"/>
      <c r="V63" s="5"/>
      <c r="W63" s="5"/>
      <c r="X63" s="5">
        <v>18714</v>
      </c>
      <c r="Y63" s="5">
        <v>12089</v>
      </c>
      <c r="Z63" s="5">
        <v>23402</v>
      </c>
      <c r="AA63" s="5">
        <v>25260</v>
      </c>
      <c r="AB63" s="5">
        <v>25165</v>
      </c>
      <c r="AC63" s="5">
        <v>30195</v>
      </c>
      <c r="AD63" s="5">
        <v>28203</v>
      </c>
      <c r="AE63" s="5">
        <v>51895</v>
      </c>
      <c r="AF63" s="5"/>
      <c r="AG63" s="5"/>
      <c r="AH63" s="5"/>
      <c r="AI63" s="5"/>
      <c r="AJ63" s="5"/>
      <c r="AK63" s="5"/>
      <c r="AL63" s="5">
        <v>49070</v>
      </c>
      <c r="AM63" s="5">
        <v>62312</v>
      </c>
      <c r="AN63" s="5">
        <v>58535</v>
      </c>
      <c r="AO63" s="5"/>
      <c r="AP63" s="5"/>
      <c r="AQ63" s="5"/>
      <c r="AR63" s="5">
        <f t="shared" si="3"/>
        <v>3011.3888888888887</v>
      </c>
      <c r="AS63" s="5">
        <f t="shared" si="4"/>
        <v>2852.8947368421054</v>
      </c>
    </row>
    <row r="64" spans="1:4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row>
    <row r="65" spans="1:45" x14ac:dyDescent="0.25">
      <c r="A65" s="5" t="s">
        <v>11</v>
      </c>
      <c r="B65" s="5">
        <f t="shared" ref="B65:H65" si="5">SUM(B42:B64)</f>
        <v>0</v>
      </c>
      <c r="C65" s="5">
        <f t="shared" si="5"/>
        <v>0</v>
      </c>
      <c r="D65" s="5">
        <f t="shared" si="5"/>
        <v>0</v>
      </c>
      <c r="E65" s="5">
        <f t="shared" si="5"/>
        <v>0</v>
      </c>
      <c r="F65" s="5">
        <f t="shared" si="5"/>
        <v>621338</v>
      </c>
      <c r="G65" s="5">
        <f t="shared" si="5"/>
        <v>822151</v>
      </c>
      <c r="H65" s="5">
        <f t="shared" si="5"/>
        <v>1050172</v>
      </c>
      <c r="I65" s="5">
        <v>818339</v>
      </c>
      <c r="J65" s="5">
        <f t="shared" ref="J65:AP65" si="6">SUM(J42:J64)</f>
        <v>920147</v>
      </c>
      <c r="K65" s="5">
        <f t="shared" si="6"/>
        <v>867635</v>
      </c>
      <c r="L65" s="5">
        <f t="shared" si="6"/>
        <v>863978</v>
      </c>
      <c r="M65" s="5">
        <f t="shared" si="6"/>
        <v>509726</v>
      </c>
      <c r="N65" s="5">
        <f t="shared" si="6"/>
        <v>1196051</v>
      </c>
      <c r="O65" s="5">
        <f t="shared" si="6"/>
        <v>1693445</v>
      </c>
      <c r="P65" s="5">
        <f t="shared" si="6"/>
        <v>1463297</v>
      </c>
      <c r="Q65" s="5">
        <f t="shared" si="6"/>
        <v>974310</v>
      </c>
      <c r="R65" s="5">
        <f t="shared" si="6"/>
        <v>1581956</v>
      </c>
      <c r="S65" s="5">
        <f t="shared" si="6"/>
        <v>3623069</v>
      </c>
      <c r="T65" s="5">
        <f t="shared" si="6"/>
        <v>1168051</v>
      </c>
      <c r="U65" s="5">
        <f t="shared" si="6"/>
        <v>1425931</v>
      </c>
      <c r="V65" s="5">
        <f t="shared" si="6"/>
        <v>1218461</v>
      </c>
      <c r="W65" s="5">
        <f t="shared" si="6"/>
        <v>7300356</v>
      </c>
      <c r="X65" s="5">
        <f t="shared" si="6"/>
        <v>2944356</v>
      </c>
      <c r="Y65" s="5">
        <f t="shared" si="6"/>
        <v>2989210</v>
      </c>
      <c r="Z65" s="5">
        <f t="shared" si="6"/>
        <v>1261679</v>
      </c>
      <c r="AA65" s="5">
        <f t="shared" si="6"/>
        <v>3027370</v>
      </c>
      <c r="AB65" s="5">
        <f t="shared" si="6"/>
        <v>2730059</v>
      </c>
      <c r="AC65" s="5">
        <f t="shared" si="6"/>
        <v>2805062</v>
      </c>
      <c r="AD65" s="5">
        <f t="shared" si="6"/>
        <v>3073452</v>
      </c>
      <c r="AE65" s="5">
        <f t="shared" si="6"/>
        <v>2018078</v>
      </c>
      <c r="AF65" s="5">
        <f t="shared" si="6"/>
        <v>1914146</v>
      </c>
      <c r="AG65" s="5">
        <f t="shared" si="6"/>
        <v>0</v>
      </c>
      <c r="AH65" s="5">
        <v>4254779</v>
      </c>
      <c r="AI65" s="5">
        <f t="shared" si="6"/>
        <v>0</v>
      </c>
      <c r="AJ65" s="5">
        <v>2992133</v>
      </c>
      <c r="AK65" s="5">
        <v>3303867</v>
      </c>
      <c r="AL65" s="5">
        <f t="shared" si="6"/>
        <v>3821174</v>
      </c>
      <c r="AM65" s="5">
        <f t="shared" si="6"/>
        <v>3750210</v>
      </c>
      <c r="AN65" s="5">
        <f t="shared" si="6"/>
        <v>4772885</v>
      </c>
      <c r="AO65" s="5">
        <f t="shared" si="6"/>
        <v>0</v>
      </c>
      <c r="AP65" s="5">
        <f t="shared" si="6"/>
        <v>0</v>
      </c>
      <c r="AQ65" s="5"/>
      <c r="AR65" s="5">
        <f>(E65+G65+I65+J65+K65+L65+M65+N65+O65+P65+Q65+R65+S65+T65+U65+V65+W65+X65+Y65)/19</f>
        <v>1704235.2105263157</v>
      </c>
      <c r="AS65" s="5">
        <f>(F65+H65+J65+K65+L65+M65+N65+O65+P65+Q65+R65+S65+T65+U65+V65+W65+X65+Y65+Z65)/19</f>
        <v>1772272</v>
      </c>
    </row>
    <row r="66" spans="1:45" x14ac:dyDescent="0.25">
      <c r="A66" s="5" t="s">
        <v>12</v>
      </c>
      <c r="B66" s="5"/>
      <c r="C66" s="5"/>
      <c r="D66" s="5"/>
      <c r="E66" s="5"/>
      <c r="F66" s="8"/>
      <c r="G66" s="5"/>
      <c r="H66" s="5">
        <v>1050181</v>
      </c>
      <c r="I66" s="5"/>
      <c r="J66" s="5"/>
      <c r="K66" s="5"/>
      <c r="L66" s="5"/>
      <c r="M66" s="5"/>
      <c r="N66" s="5"/>
      <c r="O66" s="5"/>
      <c r="P66" s="5"/>
      <c r="Q66" s="5"/>
      <c r="R66" s="5">
        <v>1581854</v>
      </c>
      <c r="S66" s="5"/>
      <c r="T66" s="5"/>
      <c r="U66" s="5"/>
      <c r="V66" s="5"/>
      <c r="W66" s="5"/>
      <c r="X66" s="5"/>
      <c r="Y66" s="5"/>
      <c r="Z66" s="5"/>
      <c r="AA66" s="5">
        <v>2664370</v>
      </c>
      <c r="AB66" s="5"/>
      <c r="AC66" s="5">
        <v>2805061</v>
      </c>
      <c r="AD66" s="5"/>
      <c r="AE66" s="5">
        <v>2018077</v>
      </c>
      <c r="AF66" s="5"/>
      <c r="AG66" s="5"/>
      <c r="AH66" s="5"/>
      <c r="AI66" s="5"/>
      <c r="AJ66" s="5"/>
      <c r="AK66" s="5"/>
      <c r="AL66" s="5">
        <v>3821185</v>
      </c>
      <c r="AM66" s="5"/>
      <c r="AN66" s="5"/>
      <c r="AO66" s="5"/>
      <c r="AP66" s="5"/>
      <c r="AQ66" s="5"/>
      <c r="AR66" s="5"/>
      <c r="AS66" s="5"/>
    </row>
    <row r="67" spans="1:45" x14ac:dyDescent="0.25">
      <c r="A67" s="5" t="s">
        <v>13</v>
      </c>
      <c r="B67" s="5">
        <f>B65-B66</f>
        <v>0</v>
      </c>
      <c r="C67" s="5">
        <f>C65-C66</f>
        <v>0</v>
      </c>
      <c r="D67" s="5">
        <f>D65-D66</f>
        <v>0</v>
      </c>
      <c r="E67" s="5"/>
      <c r="F67" s="5"/>
      <c r="G67" s="5"/>
      <c r="H67" s="5">
        <f>H65-H66</f>
        <v>-9</v>
      </c>
      <c r="I67" s="5"/>
      <c r="J67" s="5"/>
      <c r="K67" s="5"/>
      <c r="L67" s="5"/>
      <c r="M67" s="5"/>
      <c r="N67" s="5"/>
      <c r="O67" s="5"/>
      <c r="P67" s="5"/>
      <c r="Q67" s="5"/>
      <c r="R67" s="5">
        <f>R65-R66</f>
        <v>102</v>
      </c>
      <c r="S67" s="5"/>
      <c r="T67" s="5"/>
      <c r="U67" s="5"/>
      <c r="V67" s="5"/>
      <c r="W67" s="5"/>
      <c r="X67" s="5"/>
      <c r="Y67" s="5"/>
      <c r="Z67" s="5"/>
      <c r="AA67" s="5">
        <f>AA65-AA66</f>
        <v>363000</v>
      </c>
      <c r="AB67" s="5"/>
      <c r="AC67" s="5">
        <f>AC65-AC66</f>
        <v>1</v>
      </c>
      <c r="AD67" s="5"/>
      <c r="AE67" s="5">
        <f>AE65-AE66</f>
        <v>1</v>
      </c>
      <c r="AF67" s="5"/>
      <c r="AG67" s="5"/>
      <c r="AH67" s="5"/>
      <c r="AI67" s="5"/>
      <c r="AJ67" s="5"/>
      <c r="AK67" s="5"/>
      <c r="AL67" s="5">
        <f>AL65-AL66</f>
        <v>-11</v>
      </c>
      <c r="AM67" s="5"/>
      <c r="AN67" s="5"/>
      <c r="AO67" s="5"/>
      <c r="AP67" s="5"/>
      <c r="AQ67" s="5"/>
      <c r="AR67" s="5"/>
      <c r="AS67" s="5"/>
    </row>
  </sheetData>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67"/>
  <sheetViews>
    <sheetView showZeros="0" workbookViewId="0">
      <pane xSplit="1" ySplit="5" topLeftCell="B6" activePane="bottomRight" state="frozen"/>
      <selection pane="topRight" activeCell="B1" sqref="B1"/>
      <selection pane="bottomLeft" activeCell="A6" sqref="A6"/>
      <selection pane="bottomRight" activeCell="B9" sqref="B9"/>
    </sheetView>
  </sheetViews>
  <sheetFormatPr defaultRowHeight="15" x14ac:dyDescent="0.25"/>
  <cols>
    <col min="1" max="1" width="44.5703125" bestFit="1" customWidth="1"/>
    <col min="43" max="43" width="2.28515625" customWidth="1"/>
    <col min="44" max="44" width="9.5703125" bestFit="1" customWidth="1"/>
    <col min="45" max="45" width="8.28515625" bestFit="1" customWidth="1"/>
  </cols>
  <sheetData>
    <row r="1" spans="1:45" x14ac:dyDescent="0.25">
      <c r="A1" s="9" t="s">
        <v>28</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row>
    <row r="2" spans="1:45" x14ac:dyDescent="0.25">
      <c r="A2" s="16" t="s">
        <v>37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row>
    <row r="3" spans="1:45" ht="30" x14ac:dyDescent="0.25">
      <c r="A3" s="18" t="s">
        <v>64</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4"/>
      <c r="AS3" s="3"/>
    </row>
    <row r="4" spans="1:45" x14ac:dyDescent="0.25">
      <c r="A4" s="18" t="s">
        <v>67</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21" t="s">
        <v>18</v>
      </c>
      <c r="AS4" s="21" t="s">
        <v>18</v>
      </c>
    </row>
    <row r="5" spans="1:45" x14ac:dyDescent="0.25">
      <c r="A5" s="11" t="s">
        <v>1</v>
      </c>
      <c r="B5" s="11">
        <v>1890</v>
      </c>
      <c r="C5" s="11">
        <v>1891</v>
      </c>
      <c r="D5" s="11">
        <v>1892</v>
      </c>
      <c r="E5" s="11">
        <v>1893</v>
      </c>
      <c r="F5" s="11">
        <v>1894</v>
      </c>
      <c r="G5" s="11">
        <v>1895</v>
      </c>
      <c r="H5" s="11">
        <v>1896</v>
      </c>
      <c r="I5" s="11">
        <v>1897</v>
      </c>
      <c r="J5" s="11">
        <v>1898</v>
      </c>
      <c r="K5" s="11">
        <v>1899</v>
      </c>
      <c r="L5" s="11">
        <v>1900</v>
      </c>
      <c r="M5" s="11">
        <v>1901</v>
      </c>
      <c r="N5" s="11">
        <v>1902</v>
      </c>
      <c r="O5" s="11">
        <v>1903</v>
      </c>
      <c r="P5" s="11">
        <v>1904</v>
      </c>
      <c r="Q5" s="11">
        <v>1905</v>
      </c>
      <c r="R5" s="11">
        <v>1906</v>
      </c>
      <c r="S5" s="11">
        <v>1907</v>
      </c>
      <c r="T5" s="11">
        <v>1908</v>
      </c>
      <c r="U5" s="11">
        <v>1909</v>
      </c>
      <c r="V5" s="11">
        <v>1910</v>
      </c>
      <c r="W5" s="11">
        <v>1911</v>
      </c>
      <c r="X5" s="11">
        <v>1912</v>
      </c>
      <c r="Y5" s="11">
        <v>1913</v>
      </c>
      <c r="Z5" s="11">
        <v>1914</v>
      </c>
      <c r="AA5" s="11">
        <v>1915</v>
      </c>
      <c r="AB5" s="11">
        <v>1916</v>
      </c>
      <c r="AC5" s="11">
        <v>1917</v>
      </c>
      <c r="AD5" s="11">
        <v>1918</v>
      </c>
      <c r="AE5" s="11">
        <v>1919</v>
      </c>
      <c r="AF5" s="11">
        <v>1920</v>
      </c>
      <c r="AG5" s="11">
        <v>1921</v>
      </c>
      <c r="AH5" s="11">
        <v>1922</v>
      </c>
      <c r="AI5" s="11">
        <v>1923</v>
      </c>
      <c r="AJ5" s="11">
        <v>1924</v>
      </c>
      <c r="AK5" s="11">
        <v>1925</v>
      </c>
      <c r="AL5" s="11">
        <v>1926</v>
      </c>
      <c r="AM5" s="11">
        <v>1927</v>
      </c>
      <c r="AN5" s="11">
        <v>1928</v>
      </c>
      <c r="AO5" s="11">
        <v>1929</v>
      </c>
      <c r="AP5" s="11">
        <v>1930</v>
      </c>
      <c r="AQ5" s="11"/>
      <c r="AR5" s="11" t="s">
        <v>19</v>
      </c>
      <c r="AS5" s="11" t="s">
        <v>20</v>
      </c>
    </row>
    <row r="6" spans="1:45" x14ac:dyDescent="0.25">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0" t="s">
        <v>31</v>
      </c>
      <c r="AS6" s="10" t="s">
        <v>69</v>
      </c>
    </row>
    <row r="7" spans="1:45" x14ac:dyDescent="0.25">
      <c r="A7" s="6" t="s">
        <v>2</v>
      </c>
      <c r="B7" s="10" t="s">
        <v>3</v>
      </c>
      <c r="C7" s="10" t="s">
        <v>3</v>
      </c>
      <c r="D7" s="10" t="s">
        <v>3</v>
      </c>
      <c r="E7" s="10" t="s">
        <v>3</v>
      </c>
      <c r="F7" s="10" t="s">
        <v>3</v>
      </c>
      <c r="G7" s="10" t="s">
        <v>3</v>
      </c>
      <c r="H7" s="10" t="s">
        <v>3</v>
      </c>
      <c r="I7" s="10" t="s">
        <v>3</v>
      </c>
      <c r="J7" s="10" t="s">
        <v>3</v>
      </c>
      <c r="K7" s="10" t="s">
        <v>3</v>
      </c>
      <c r="L7" s="10" t="s">
        <v>3</v>
      </c>
      <c r="M7" s="10" t="s">
        <v>3</v>
      </c>
      <c r="N7" s="10" t="s">
        <v>3</v>
      </c>
      <c r="O7" s="10" t="s">
        <v>3</v>
      </c>
      <c r="P7" s="10" t="s">
        <v>3</v>
      </c>
      <c r="Q7" s="10" t="s">
        <v>3</v>
      </c>
      <c r="R7" s="10" t="s">
        <v>3</v>
      </c>
      <c r="S7" s="10" t="s">
        <v>3</v>
      </c>
      <c r="T7" s="10" t="s">
        <v>3</v>
      </c>
      <c r="U7" s="10" t="s">
        <v>3</v>
      </c>
      <c r="V7" s="10" t="s">
        <v>3</v>
      </c>
      <c r="W7" s="10" t="s">
        <v>3</v>
      </c>
      <c r="X7" s="10" t="s">
        <v>3</v>
      </c>
      <c r="Y7" s="10" t="s">
        <v>3</v>
      </c>
      <c r="Z7" s="10" t="s">
        <v>3</v>
      </c>
      <c r="AA7" s="10" t="s">
        <v>3</v>
      </c>
      <c r="AB7" s="10" t="s">
        <v>3</v>
      </c>
      <c r="AC7" s="10" t="s">
        <v>3</v>
      </c>
      <c r="AD7" s="10" t="s">
        <v>3</v>
      </c>
      <c r="AE7" s="10" t="s">
        <v>3</v>
      </c>
      <c r="AF7" s="10" t="s">
        <v>3</v>
      </c>
      <c r="AG7" s="10" t="s">
        <v>3</v>
      </c>
      <c r="AH7" s="10" t="s">
        <v>3</v>
      </c>
      <c r="AI7" s="10" t="s">
        <v>3</v>
      </c>
      <c r="AJ7" s="10" t="s">
        <v>3</v>
      </c>
      <c r="AK7" s="10" t="s">
        <v>3</v>
      </c>
      <c r="AL7" s="10" t="s">
        <v>3</v>
      </c>
      <c r="AM7" s="10" t="s">
        <v>3</v>
      </c>
      <c r="AN7" s="10" t="s">
        <v>3</v>
      </c>
      <c r="AO7" s="10" t="s">
        <v>3</v>
      </c>
      <c r="AP7" s="10" t="s">
        <v>3</v>
      </c>
      <c r="AQ7" s="12"/>
      <c r="AR7" s="10" t="s">
        <v>3</v>
      </c>
      <c r="AS7" s="10" t="s">
        <v>3</v>
      </c>
    </row>
    <row r="8" spans="1:45" x14ac:dyDescent="0.25">
      <c r="A8" s="5"/>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row>
    <row r="9" spans="1:45" x14ac:dyDescent="0.25">
      <c r="A9" s="5" t="s">
        <v>4</v>
      </c>
      <c r="B9" s="12"/>
      <c r="C9" s="12"/>
      <c r="D9" s="12"/>
      <c r="E9" s="12"/>
      <c r="F9" s="12">
        <v>8416</v>
      </c>
      <c r="G9" s="12"/>
      <c r="H9" s="12"/>
      <c r="I9" s="12"/>
      <c r="J9" s="12">
        <v>1065</v>
      </c>
      <c r="K9" s="12"/>
      <c r="L9" s="12"/>
      <c r="M9" s="12"/>
      <c r="N9" s="12"/>
      <c r="O9" s="12"/>
      <c r="P9" s="12">
        <v>1208</v>
      </c>
      <c r="Q9" s="12">
        <v>363</v>
      </c>
      <c r="R9" s="12">
        <v>2797</v>
      </c>
      <c r="S9" s="12"/>
      <c r="T9" s="12">
        <v>218</v>
      </c>
      <c r="U9" s="12">
        <v>151</v>
      </c>
      <c r="V9" s="12">
        <v>1362</v>
      </c>
      <c r="W9" s="12"/>
      <c r="X9" s="12">
        <v>11821</v>
      </c>
      <c r="Y9" s="12"/>
      <c r="Z9" s="12">
        <v>46169</v>
      </c>
      <c r="AA9" s="12">
        <v>2407</v>
      </c>
      <c r="AB9" s="12">
        <v>5868</v>
      </c>
      <c r="AC9" s="12"/>
      <c r="AD9" s="12">
        <v>5832</v>
      </c>
      <c r="AE9" s="12">
        <v>7205</v>
      </c>
      <c r="AF9" s="12">
        <v>3176</v>
      </c>
      <c r="AG9" s="12"/>
      <c r="AH9" s="12"/>
      <c r="AI9" s="12"/>
      <c r="AJ9" s="12"/>
      <c r="AK9" s="12"/>
      <c r="AL9" s="12"/>
      <c r="AM9" s="12">
        <v>1961</v>
      </c>
      <c r="AN9" s="12">
        <v>51692</v>
      </c>
      <c r="AO9" s="12"/>
      <c r="AP9" s="12"/>
      <c r="AQ9" s="12"/>
      <c r="AR9" s="12">
        <f>(F9+H9+J9+K9+M9+P9+Q9+R9+S9+T9+U9+V9+W9+X9+Y9+Z9)/16</f>
        <v>4598.125</v>
      </c>
      <c r="AS9" s="12">
        <f>SUM(F9:AP9)/23</f>
        <v>6596.130434782609</v>
      </c>
    </row>
    <row r="10" spans="1:45" x14ac:dyDescent="0.25">
      <c r="A10" s="5"/>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f t="shared" ref="AR10:AR30" si="0">(F10+H10+J10+K10+M10+P10+Q10+R10+S10+T10+U10+V10+W10+X10+Y10+Z10)/16</f>
        <v>0</v>
      </c>
      <c r="AS10" s="12"/>
    </row>
    <row r="11" spans="1:45" x14ac:dyDescent="0.25">
      <c r="A11" s="5" t="s">
        <v>38</v>
      </c>
      <c r="B11" s="12"/>
      <c r="C11" s="12"/>
      <c r="D11" s="12"/>
      <c r="E11" s="12"/>
      <c r="F11" s="12"/>
      <c r="G11" s="12"/>
      <c r="H11" s="12">
        <v>62963</v>
      </c>
      <c r="I11" s="12"/>
      <c r="J11" s="12">
        <v>55434</v>
      </c>
      <c r="K11" s="12">
        <v>100803</v>
      </c>
      <c r="L11" s="12"/>
      <c r="M11" s="12">
        <v>55000</v>
      </c>
      <c r="N11" s="12"/>
      <c r="O11" s="12"/>
      <c r="P11" s="12">
        <v>59937</v>
      </c>
      <c r="Q11" s="12">
        <v>58631</v>
      </c>
      <c r="R11" s="12">
        <v>69751</v>
      </c>
      <c r="S11" s="12">
        <v>64719</v>
      </c>
      <c r="T11" s="12">
        <v>59246</v>
      </c>
      <c r="U11" s="12">
        <v>54122</v>
      </c>
      <c r="V11" s="12">
        <v>52011</v>
      </c>
      <c r="W11" s="12">
        <v>54011</v>
      </c>
      <c r="X11" s="12">
        <v>56423</v>
      </c>
      <c r="Y11" s="12">
        <v>53943</v>
      </c>
      <c r="Z11" s="12">
        <v>58028</v>
      </c>
      <c r="AA11" s="12">
        <v>53050</v>
      </c>
      <c r="AB11" s="12">
        <v>51056</v>
      </c>
      <c r="AC11" s="12"/>
      <c r="AD11" s="12">
        <v>50929</v>
      </c>
      <c r="AE11" s="12">
        <v>49079</v>
      </c>
      <c r="AF11" s="12">
        <v>57992</v>
      </c>
      <c r="AG11" s="12"/>
      <c r="AH11" s="12"/>
      <c r="AI11" s="12"/>
      <c r="AJ11" s="12"/>
      <c r="AK11" s="12"/>
      <c r="AL11" s="12"/>
      <c r="AM11" s="12">
        <v>100702</v>
      </c>
      <c r="AN11" s="12">
        <v>110658</v>
      </c>
      <c r="AO11" s="12"/>
      <c r="AP11" s="12"/>
      <c r="AQ11" s="12"/>
      <c r="AR11" s="12">
        <f t="shared" si="0"/>
        <v>57188.875</v>
      </c>
      <c r="AS11" s="12">
        <f t="shared" ref="AS11:AS32" si="1">SUM(F11:AP11)/23</f>
        <v>60369.043478260872</v>
      </c>
    </row>
    <row r="12" spans="1:45" x14ac:dyDescent="0.25">
      <c r="A12" s="5" t="s">
        <v>5</v>
      </c>
      <c r="B12" s="12"/>
      <c r="C12" s="12"/>
      <c r="D12" s="12"/>
      <c r="E12" s="12"/>
      <c r="F12" s="12"/>
      <c r="G12" s="12"/>
      <c r="H12" s="12">
        <v>10000</v>
      </c>
      <c r="I12" s="12"/>
      <c r="J12" s="12">
        <v>8123</v>
      </c>
      <c r="K12" s="12"/>
      <c r="L12" s="12"/>
      <c r="M12" s="12">
        <v>14000</v>
      </c>
      <c r="N12" s="12"/>
      <c r="O12" s="12"/>
      <c r="P12" s="12">
        <v>12461</v>
      </c>
      <c r="Q12" s="12">
        <v>12220</v>
      </c>
      <c r="R12" s="12">
        <v>18731</v>
      </c>
      <c r="S12" s="12">
        <v>25105</v>
      </c>
      <c r="T12" s="12">
        <v>20157</v>
      </c>
      <c r="U12" s="12">
        <v>20545</v>
      </c>
      <c r="V12" s="12">
        <v>20824</v>
      </c>
      <c r="W12" s="12">
        <v>20177</v>
      </c>
      <c r="X12" s="12">
        <v>24707</v>
      </c>
      <c r="Y12" s="12">
        <v>22619</v>
      </c>
      <c r="Z12" s="12">
        <v>25444</v>
      </c>
      <c r="AA12" s="12">
        <v>26157</v>
      </c>
      <c r="AB12" s="12">
        <v>26291</v>
      </c>
      <c r="AC12" s="12"/>
      <c r="AD12" s="12">
        <v>25062</v>
      </c>
      <c r="AE12" s="12">
        <v>26883</v>
      </c>
      <c r="AF12" s="12">
        <v>30769</v>
      </c>
      <c r="AG12" s="12"/>
      <c r="AH12" s="12"/>
      <c r="AI12" s="12"/>
      <c r="AJ12" s="12"/>
      <c r="AK12" s="12"/>
      <c r="AL12" s="12"/>
      <c r="AM12" s="12">
        <v>77493</v>
      </c>
      <c r="AN12" s="12">
        <v>84334</v>
      </c>
      <c r="AO12" s="12"/>
      <c r="AP12" s="12"/>
      <c r="AQ12" s="12"/>
      <c r="AR12" s="12">
        <f t="shared" si="0"/>
        <v>15944.5625</v>
      </c>
      <c r="AS12" s="12">
        <f t="shared" si="1"/>
        <v>24004.434782608696</v>
      </c>
    </row>
    <row r="13" spans="1:45" x14ac:dyDescent="0.25">
      <c r="A13" s="7" t="s">
        <v>6</v>
      </c>
      <c r="B13" s="12"/>
      <c r="C13" s="12"/>
      <c r="D13" s="12"/>
      <c r="E13" s="12"/>
      <c r="F13" s="12"/>
      <c r="G13" s="12"/>
      <c r="H13" s="12"/>
      <c r="I13" s="12"/>
      <c r="J13" s="12"/>
      <c r="K13" s="12"/>
      <c r="L13" s="12"/>
      <c r="M13" s="12"/>
      <c r="N13" s="12"/>
      <c r="O13" s="12"/>
      <c r="P13" s="12"/>
      <c r="Q13" s="12"/>
      <c r="R13" s="12"/>
      <c r="S13" s="12"/>
      <c r="T13" s="12"/>
      <c r="U13" s="12"/>
      <c r="V13" s="12"/>
      <c r="W13" s="12"/>
      <c r="X13" s="12">
        <v>40</v>
      </c>
      <c r="Y13" s="12">
        <v>9676</v>
      </c>
      <c r="Z13" s="12">
        <v>12513</v>
      </c>
      <c r="AA13" s="12">
        <v>10883</v>
      </c>
      <c r="AB13" s="12">
        <v>13831</v>
      </c>
      <c r="AC13" s="12"/>
      <c r="AD13" s="12">
        <v>10263</v>
      </c>
      <c r="AE13" s="12">
        <v>11358</v>
      </c>
      <c r="AF13" s="12"/>
      <c r="AG13" s="12"/>
      <c r="AH13" s="12"/>
      <c r="AI13" s="12"/>
      <c r="AJ13" s="12"/>
      <c r="AK13" s="12"/>
      <c r="AL13" s="12"/>
      <c r="AM13" s="12">
        <v>31547</v>
      </c>
      <c r="AN13" s="12">
        <v>32767</v>
      </c>
      <c r="AO13" s="12"/>
      <c r="AP13" s="12"/>
      <c r="AQ13" s="12"/>
      <c r="AR13" s="12">
        <f t="shared" si="0"/>
        <v>1389.3125</v>
      </c>
      <c r="AS13" s="12">
        <f t="shared" si="1"/>
        <v>5777.304347826087</v>
      </c>
    </row>
    <row r="14" spans="1:45" x14ac:dyDescent="0.25">
      <c r="A14" s="5" t="s">
        <v>27</v>
      </c>
      <c r="B14" s="12"/>
      <c r="C14" s="12"/>
      <c r="D14" s="12"/>
      <c r="E14" s="12"/>
      <c r="F14" s="12"/>
      <c r="G14" s="12"/>
      <c r="H14" s="12"/>
      <c r="I14" s="12"/>
      <c r="J14" s="12">
        <v>7784</v>
      </c>
      <c r="K14" s="12">
        <v>7464</v>
      </c>
      <c r="L14" s="12"/>
      <c r="M14" s="12">
        <v>7000</v>
      </c>
      <c r="N14" s="12"/>
      <c r="O14" s="12"/>
      <c r="P14" s="12">
        <v>17507</v>
      </c>
      <c r="Q14" s="12">
        <v>20843</v>
      </c>
      <c r="R14" s="12">
        <v>27349</v>
      </c>
      <c r="S14" s="12">
        <v>31633</v>
      </c>
      <c r="T14" s="12">
        <v>14800</v>
      </c>
      <c r="U14" s="12">
        <v>12000</v>
      </c>
      <c r="V14" s="12"/>
      <c r="W14" s="12">
        <v>8687</v>
      </c>
      <c r="X14" s="12">
        <v>7034</v>
      </c>
      <c r="Y14" s="12">
        <v>10569</v>
      </c>
      <c r="Z14" s="12">
        <v>8039</v>
      </c>
      <c r="AA14" s="12">
        <v>10368</v>
      </c>
      <c r="AB14" s="12">
        <v>8748</v>
      </c>
      <c r="AC14" s="12"/>
      <c r="AD14" s="12">
        <v>11554</v>
      </c>
      <c r="AE14" s="12">
        <v>10346</v>
      </c>
      <c r="AF14" s="12"/>
      <c r="AG14" s="12"/>
      <c r="AH14" s="12"/>
      <c r="AI14" s="12"/>
      <c r="AJ14" s="12"/>
      <c r="AK14" s="12"/>
      <c r="AL14" s="12"/>
      <c r="AM14" s="12">
        <v>18799</v>
      </c>
      <c r="AN14" s="12">
        <v>21198</v>
      </c>
      <c r="AO14" s="12"/>
      <c r="AP14" s="12"/>
      <c r="AQ14" s="12"/>
      <c r="AR14" s="12">
        <f t="shared" si="0"/>
        <v>11294.3125</v>
      </c>
      <c r="AS14" s="12">
        <f t="shared" si="1"/>
        <v>11379.217391304348</v>
      </c>
    </row>
    <row r="15" spans="1:45" x14ac:dyDescent="0.25">
      <c r="A15" s="5" t="s">
        <v>39</v>
      </c>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f t="shared" si="0"/>
        <v>0</v>
      </c>
      <c r="AS15" s="12">
        <f t="shared" si="1"/>
        <v>0</v>
      </c>
    </row>
    <row r="16" spans="1:45" x14ac:dyDescent="0.25">
      <c r="A16" s="5" t="s">
        <v>40</v>
      </c>
      <c r="B16" s="12"/>
      <c r="C16" s="12"/>
      <c r="D16" s="12"/>
      <c r="E16" s="12"/>
      <c r="F16" s="12"/>
      <c r="G16" s="12"/>
      <c r="H16" s="12"/>
      <c r="I16" s="12"/>
      <c r="J16" s="12"/>
      <c r="K16" s="12"/>
      <c r="L16" s="12"/>
      <c r="M16" s="12"/>
      <c r="N16" s="12"/>
      <c r="O16" s="12"/>
      <c r="P16" s="12">
        <v>19486</v>
      </c>
      <c r="Q16" s="12">
        <v>20418</v>
      </c>
      <c r="R16" s="12">
        <v>18579</v>
      </c>
      <c r="S16" s="12">
        <v>25745</v>
      </c>
      <c r="T16" s="12">
        <v>23940</v>
      </c>
      <c r="U16" s="12">
        <v>21213</v>
      </c>
      <c r="V16" s="12">
        <v>25210</v>
      </c>
      <c r="W16" s="12">
        <v>23325</v>
      </c>
      <c r="X16" s="12">
        <v>26531</v>
      </c>
      <c r="Y16" s="12">
        <v>26468</v>
      </c>
      <c r="Z16" s="12">
        <v>32803</v>
      </c>
      <c r="AA16" s="12">
        <v>44725</v>
      </c>
      <c r="AB16" s="12">
        <v>65404</v>
      </c>
      <c r="AC16" s="12"/>
      <c r="AD16" s="12">
        <v>71618</v>
      </c>
      <c r="AE16" s="12">
        <v>75707</v>
      </c>
      <c r="AF16" s="12"/>
      <c r="AG16" s="12"/>
      <c r="AH16" s="12"/>
      <c r="AI16" s="12"/>
      <c r="AJ16" s="12"/>
      <c r="AK16" s="12"/>
      <c r="AL16" s="12"/>
      <c r="AM16" s="12"/>
      <c r="AN16" s="12">
        <v>44501</v>
      </c>
      <c r="AO16" s="12"/>
      <c r="AP16" s="12"/>
      <c r="AQ16" s="12"/>
      <c r="AR16" s="12">
        <f t="shared" si="0"/>
        <v>16482.375</v>
      </c>
      <c r="AS16" s="12">
        <f t="shared" si="1"/>
        <v>24594.478260869564</v>
      </c>
    </row>
    <row r="17" spans="1:45" x14ac:dyDescent="0.25">
      <c r="A17" s="5" t="s">
        <v>7</v>
      </c>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v>0</v>
      </c>
      <c r="AE17" s="12"/>
      <c r="AF17" s="12"/>
      <c r="AG17" s="12"/>
      <c r="AH17" s="12"/>
      <c r="AI17" s="12"/>
      <c r="AJ17" s="12"/>
      <c r="AK17" s="12"/>
      <c r="AL17" s="12"/>
      <c r="AM17" s="12"/>
      <c r="AN17" s="12">
        <v>200509</v>
      </c>
      <c r="AO17" s="12"/>
      <c r="AP17" s="12"/>
      <c r="AQ17" s="12"/>
      <c r="AR17" s="12">
        <f t="shared" si="0"/>
        <v>0</v>
      </c>
      <c r="AS17" s="12">
        <f t="shared" si="1"/>
        <v>8717.782608695652</v>
      </c>
    </row>
    <row r="18" spans="1:45" x14ac:dyDescent="0.25">
      <c r="A18" s="5" t="s">
        <v>41</v>
      </c>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v>90691</v>
      </c>
      <c r="AG18" s="12"/>
      <c r="AH18" s="12"/>
      <c r="AI18" s="12"/>
      <c r="AJ18" s="12"/>
      <c r="AK18" s="12"/>
      <c r="AL18" s="12"/>
      <c r="AM18" s="12">
        <v>190994</v>
      </c>
      <c r="AN18" s="12"/>
      <c r="AO18" s="12"/>
      <c r="AP18" s="12"/>
      <c r="AQ18" s="12"/>
      <c r="AR18" s="12">
        <f t="shared" si="0"/>
        <v>0</v>
      </c>
      <c r="AS18" s="12">
        <f t="shared" si="1"/>
        <v>12247.173913043478</v>
      </c>
    </row>
    <row r="19" spans="1:45" x14ac:dyDescent="0.25">
      <c r="A19" s="5" t="s">
        <v>42</v>
      </c>
      <c r="B19" s="12"/>
      <c r="C19" s="12"/>
      <c r="D19" s="12"/>
      <c r="E19" s="12"/>
      <c r="F19" s="12"/>
      <c r="G19" s="12"/>
      <c r="H19" s="12">
        <v>3242</v>
      </c>
      <c r="I19" s="12"/>
      <c r="J19" s="12">
        <v>2571</v>
      </c>
      <c r="K19" s="12">
        <v>2986</v>
      </c>
      <c r="L19" s="12"/>
      <c r="M19" s="12">
        <v>2500</v>
      </c>
      <c r="N19" s="12"/>
      <c r="O19" s="12"/>
      <c r="P19" s="12">
        <v>3893</v>
      </c>
      <c r="Q19" s="13">
        <v>4595</v>
      </c>
      <c r="R19" s="13">
        <v>4931</v>
      </c>
      <c r="S19" s="12">
        <v>6740</v>
      </c>
      <c r="T19" s="12">
        <v>5008</v>
      </c>
      <c r="U19" s="12">
        <v>6121</v>
      </c>
      <c r="V19" s="12">
        <v>4862</v>
      </c>
      <c r="W19" s="12">
        <v>5074</v>
      </c>
      <c r="X19" s="12">
        <v>6372</v>
      </c>
      <c r="Y19" s="12">
        <v>7288</v>
      </c>
      <c r="Z19" s="12">
        <v>6690</v>
      </c>
      <c r="AA19" s="12">
        <v>6267</v>
      </c>
      <c r="AB19" s="12">
        <v>6069</v>
      </c>
      <c r="AC19" s="12"/>
      <c r="AD19" s="12">
        <v>10800</v>
      </c>
      <c r="AE19" s="12">
        <v>11778</v>
      </c>
      <c r="AF19" s="12"/>
      <c r="AG19" s="12"/>
      <c r="AH19" s="12"/>
      <c r="AI19" s="12"/>
      <c r="AJ19" s="12"/>
      <c r="AK19" s="12"/>
      <c r="AL19" s="12"/>
      <c r="AM19" s="12">
        <v>24952</v>
      </c>
      <c r="AN19" s="12">
        <v>17930</v>
      </c>
      <c r="AO19" s="12"/>
      <c r="AP19" s="12"/>
      <c r="AQ19" s="12"/>
      <c r="AR19" s="12">
        <f t="shared" si="0"/>
        <v>4554.5625</v>
      </c>
      <c r="AS19" s="12">
        <f t="shared" si="1"/>
        <v>6550.826086956522</v>
      </c>
    </row>
    <row r="20" spans="1:45" x14ac:dyDescent="0.25">
      <c r="A20" s="5" t="s">
        <v>8</v>
      </c>
      <c r="B20" s="12"/>
      <c r="C20" s="12"/>
      <c r="D20" s="12"/>
      <c r="E20" s="12"/>
      <c r="F20" s="12"/>
      <c r="G20" s="12"/>
      <c r="H20" s="12">
        <v>7500</v>
      </c>
      <c r="I20" s="12"/>
      <c r="J20" s="12">
        <v>6895</v>
      </c>
      <c r="K20" s="12">
        <v>16880</v>
      </c>
      <c r="L20" s="12"/>
      <c r="M20" s="12">
        <v>16000</v>
      </c>
      <c r="N20" s="12"/>
      <c r="O20" s="12"/>
      <c r="P20" s="12">
        <v>20294</v>
      </c>
      <c r="Q20" s="12">
        <v>20823</v>
      </c>
      <c r="R20" s="12">
        <v>20936</v>
      </c>
      <c r="S20" s="12">
        <v>18140</v>
      </c>
      <c r="T20" s="12">
        <v>18551</v>
      </c>
      <c r="U20" s="12">
        <v>19006</v>
      </c>
      <c r="V20" s="12">
        <v>20183</v>
      </c>
      <c r="W20" s="12">
        <v>19851</v>
      </c>
      <c r="X20" s="12">
        <v>20525</v>
      </c>
      <c r="Y20" s="12">
        <v>20342</v>
      </c>
      <c r="Z20" s="12">
        <v>19445</v>
      </c>
      <c r="AA20" s="12">
        <v>18977</v>
      </c>
      <c r="AB20" s="12">
        <v>19235</v>
      </c>
      <c r="AC20" s="12"/>
      <c r="AD20" s="12">
        <v>19496</v>
      </c>
      <c r="AE20" s="12">
        <v>19908</v>
      </c>
      <c r="AF20" s="12"/>
      <c r="AG20" s="12"/>
      <c r="AH20" s="12"/>
      <c r="AI20" s="12"/>
      <c r="AJ20" s="12"/>
      <c r="AK20" s="12"/>
      <c r="AL20" s="12"/>
      <c r="AM20" s="12">
        <v>44042</v>
      </c>
      <c r="AN20" s="12">
        <v>47935</v>
      </c>
      <c r="AO20" s="12"/>
      <c r="AP20" s="12"/>
      <c r="AQ20" s="12"/>
      <c r="AR20" s="12">
        <f t="shared" si="0"/>
        <v>16585.6875</v>
      </c>
      <c r="AS20" s="12">
        <f t="shared" si="1"/>
        <v>18911.478260869564</v>
      </c>
    </row>
    <row r="21" spans="1:45" x14ac:dyDescent="0.25">
      <c r="A21" s="5" t="s">
        <v>9</v>
      </c>
      <c r="B21" s="12"/>
      <c r="C21" s="12"/>
      <c r="D21" s="12"/>
      <c r="E21" s="12"/>
      <c r="F21" s="12"/>
      <c r="G21" s="12"/>
      <c r="H21" s="12"/>
      <c r="I21" s="12"/>
      <c r="J21" s="12">
        <v>3450</v>
      </c>
      <c r="K21" s="12">
        <v>2943</v>
      </c>
      <c r="L21" s="12"/>
      <c r="M21" s="12">
        <v>4000</v>
      </c>
      <c r="N21" s="12"/>
      <c r="O21" s="12"/>
      <c r="P21" s="12">
        <v>2419</v>
      </c>
      <c r="Q21" s="12">
        <v>2168</v>
      </c>
      <c r="R21" s="12">
        <v>1852</v>
      </c>
      <c r="S21" s="12">
        <v>2097</v>
      </c>
      <c r="T21" s="12">
        <v>2288</v>
      </c>
      <c r="U21" s="12">
        <v>1964</v>
      </c>
      <c r="V21" s="12">
        <v>2034</v>
      </c>
      <c r="W21" s="12">
        <v>2068</v>
      </c>
      <c r="X21" s="12">
        <v>1158</v>
      </c>
      <c r="Y21" s="12">
        <v>1890</v>
      </c>
      <c r="Z21" s="12">
        <v>1956</v>
      </c>
      <c r="AA21" s="12">
        <v>1741</v>
      </c>
      <c r="AB21" s="12">
        <v>1867</v>
      </c>
      <c r="AC21" s="12"/>
      <c r="AD21" s="12">
        <v>2072</v>
      </c>
      <c r="AE21" s="12">
        <v>1916</v>
      </c>
      <c r="AF21" s="12"/>
      <c r="AG21" s="12"/>
      <c r="AH21" s="12"/>
      <c r="AI21" s="12"/>
      <c r="AJ21" s="12"/>
      <c r="AK21" s="12"/>
      <c r="AL21" s="12"/>
      <c r="AM21" s="12">
        <v>7633</v>
      </c>
      <c r="AN21" s="12">
        <v>7509</v>
      </c>
      <c r="AO21" s="12"/>
      <c r="AP21" s="12"/>
      <c r="AQ21" s="12"/>
      <c r="AR21" s="12">
        <f t="shared" si="0"/>
        <v>2017.9375</v>
      </c>
      <c r="AS21" s="12">
        <f t="shared" si="1"/>
        <v>2392.391304347826</v>
      </c>
    </row>
    <row r="22" spans="1:45" x14ac:dyDescent="0.25">
      <c r="A22" s="5" t="s">
        <v>10</v>
      </c>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v>22989</v>
      </c>
      <c r="AG22" s="12"/>
      <c r="AH22" s="12"/>
      <c r="AI22" s="12"/>
      <c r="AJ22" s="12"/>
      <c r="AK22" s="12"/>
      <c r="AL22" s="12"/>
      <c r="AM22" s="12"/>
      <c r="AN22" s="12"/>
      <c r="AO22" s="12"/>
      <c r="AP22" s="12"/>
      <c r="AQ22" s="12"/>
      <c r="AR22" s="12">
        <f t="shared" si="0"/>
        <v>0</v>
      </c>
      <c r="AS22" s="12">
        <f t="shared" si="1"/>
        <v>999.52173913043475</v>
      </c>
    </row>
    <row r="23" spans="1:45" x14ac:dyDescent="0.25">
      <c r="A23" s="19" t="s">
        <v>43</v>
      </c>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f t="shared" si="0"/>
        <v>0</v>
      </c>
      <c r="AS23" s="12">
        <f t="shared" si="1"/>
        <v>0</v>
      </c>
    </row>
    <row r="24" spans="1:45" x14ac:dyDescent="0.25">
      <c r="A24" s="5" t="s">
        <v>44</v>
      </c>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f t="shared" si="0"/>
        <v>0</v>
      </c>
      <c r="AS24" s="12">
        <f t="shared" si="1"/>
        <v>0</v>
      </c>
    </row>
    <row r="25" spans="1:45" x14ac:dyDescent="0.25">
      <c r="A25" s="5" t="s">
        <v>45</v>
      </c>
      <c r="B25" s="12"/>
      <c r="C25" s="12"/>
      <c r="D25" s="12"/>
      <c r="E25" s="12"/>
      <c r="F25" s="12"/>
      <c r="G25" s="12"/>
      <c r="H25" s="12"/>
      <c r="I25" s="12"/>
      <c r="J25" s="12"/>
      <c r="K25" s="12"/>
      <c r="L25" s="12"/>
      <c r="M25" s="12">
        <v>5480</v>
      </c>
      <c r="N25" s="12"/>
      <c r="O25" s="12"/>
      <c r="P25" s="12"/>
      <c r="Q25" s="12"/>
      <c r="R25" s="12"/>
      <c r="S25" s="12"/>
      <c r="T25" s="12"/>
      <c r="U25" s="12"/>
      <c r="V25" s="12"/>
      <c r="W25" s="12"/>
      <c r="X25" s="12">
        <v>25000</v>
      </c>
      <c r="Y25" s="12"/>
      <c r="Z25" s="12"/>
      <c r="AA25" s="12"/>
      <c r="AB25" s="12"/>
      <c r="AC25" s="12"/>
      <c r="AD25" s="12"/>
      <c r="AE25" s="12"/>
      <c r="AF25" s="12"/>
      <c r="AG25" s="12"/>
      <c r="AH25" s="12"/>
      <c r="AI25" s="12"/>
      <c r="AJ25" s="12"/>
      <c r="AK25" s="12"/>
      <c r="AL25" s="12"/>
      <c r="AM25" s="12"/>
      <c r="AN25" s="12"/>
      <c r="AO25" s="12"/>
      <c r="AP25" s="12"/>
      <c r="AQ25" s="12"/>
      <c r="AR25" s="12">
        <f t="shared" si="0"/>
        <v>1905</v>
      </c>
      <c r="AS25" s="12">
        <f t="shared" si="1"/>
        <v>1325.2173913043478</v>
      </c>
    </row>
    <row r="26" spans="1:45" x14ac:dyDescent="0.25">
      <c r="A26" s="5" t="s">
        <v>46</v>
      </c>
      <c r="B26" s="12"/>
      <c r="C26" s="12"/>
      <c r="D26" s="12"/>
      <c r="E26" s="12"/>
      <c r="F26" s="12"/>
      <c r="G26" s="12"/>
      <c r="H26" s="12"/>
      <c r="I26" s="12"/>
      <c r="J26" s="12"/>
      <c r="K26" s="12"/>
      <c r="L26" s="12"/>
      <c r="M26" s="12">
        <v>15000</v>
      </c>
      <c r="N26" s="12"/>
      <c r="O26" s="12"/>
      <c r="P26" s="12">
        <v>104</v>
      </c>
      <c r="Q26" s="12">
        <v>6809</v>
      </c>
      <c r="R26" s="12">
        <v>5321</v>
      </c>
      <c r="S26" s="12">
        <v>6034</v>
      </c>
      <c r="T26" s="12">
        <v>6999</v>
      </c>
      <c r="U26" s="12">
        <v>11356</v>
      </c>
      <c r="V26" s="12">
        <v>5582</v>
      </c>
      <c r="W26" s="12">
        <v>8334</v>
      </c>
      <c r="X26" s="12">
        <v>11773</v>
      </c>
      <c r="Y26" s="12">
        <v>13056</v>
      </c>
      <c r="Z26" s="12">
        <v>14513</v>
      </c>
      <c r="AA26" s="12">
        <v>12754</v>
      </c>
      <c r="AB26" s="12">
        <v>9817</v>
      </c>
      <c r="AC26" s="12"/>
      <c r="AD26" s="12">
        <v>13373</v>
      </c>
      <c r="AE26" s="12">
        <v>28783</v>
      </c>
      <c r="AF26" s="12">
        <v>47617</v>
      </c>
      <c r="AG26" s="12"/>
      <c r="AH26" s="12"/>
      <c r="AI26" s="12"/>
      <c r="AJ26" s="12"/>
      <c r="AK26" s="12"/>
      <c r="AL26" s="12"/>
      <c r="AM26" s="12">
        <v>26079</v>
      </c>
      <c r="AN26" s="12">
        <v>30694</v>
      </c>
      <c r="AO26" s="12"/>
      <c r="AP26" s="12"/>
      <c r="AQ26" s="12"/>
      <c r="AR26" s="12">
        <f>(F26+H26+J26+K26+M26+P26+Q26+R26+S26+T26+U26+V26+W26+X26+Y26+Z26)/16</f>
        <v>6555.0625</v>
      </c>
      <c r="AS26" s="12">
        <f t="shared" si="1"/>
        <v>11912.95652173913</v>
      </c>
    </row>
    <row r="27" spans="1:45" x14ac:dyDescent="0.25">
      <c r="A27" s="5" t="s">
        <v>61</v>
      </c>
      <c r="B27" s="12"/>
      <c r="C27" s="12"/>
      <c r="D27" s="12"/>
      <c r="E27" s="12"/>
      <c r="F27" s="12"/>
      <c r="G27" s="12"/>
      <c r="H27" s="12">
        <v>17650</v>
      </c>
      <c r="I27" s="12">
        <v>12100</v>
      </c>
      <c r="J27" s="12">
        <v>20661</v>
      </c>
      <c r="K27" s="12"/>
      <c r="L27" s="12"/>
      <c r="M27" s="12"/>
      <c r="N27" s="12"/>
      <c r="O27" s="12"/>
      <c r="P27" s="12"/>
      <c r="Q27" s="12"/>
      <c r="R27" s="12">
        <v>59002</v>
      </c>
      <c r="S27" s="12">
        <v>46588</v>
      </c>
      <c r="T27" s="12">
        <v>76853</v>
      </c>
      <c r="U27" s="12">
        <v>258953</v>
      </c>
      <c r="V27" s="12">
        <v>580600</v>
      </c>
      <c r="W27" s="12"/>
      <c r="X27" s="12">
        <v>1366884</v>
      </c>
      <c r="Y27" s="12"/>
      <c r="Z27" s="12">
        <v>257210</v>
      </c>
      <c r="AA27" s="12">
        <v>177105</v>
      </c>
      <c r="AB27" s="12"/>
      <c r="AC27" s="12"/>
      <c r="AD27" s="12">
        <v>203197</v>
      </c>
      <c r="AE27" s="12">
        <v>34440</v>
      </c>
      <c r="AF27" s="12"/>
      <c r="AG27" s="12"/>
      <c r="AH27" s="12"/>
      <c r="AI27" s="12"/>
      <c r="AJ27" s="12"/>
      <c r="AK27" s="12"/>
      <c r="AL27" s="12"/>
      <c r="AM27" s="12"/>
      <c r="AN27" s="12"/>
      <c r="AO27" s="12"/>
      <c r="AP27" s="12"/>
      <c r="AQ27" s="12"/>
      <c r="AR27" s="12">
        <f>(F27+H27+I27+J27+K27+M27+P27+Q27+R27+S27+T27+U27+V27+W27+X27+Y27+Z27)/17</f>
        <v>158617.70588235295</v>
      </c>
      <c r="AS27" s="12">
        <f>SUM(F27:AP27)/24</f>
        <v>129635.125</v>
      </c>
    </row>
    <row r="28" spans="1:45" x14ac:dyDescent="0.25">
      <c r="A28" s="5" t="s">
        <v>63</v>
      </c>
      <c r="B28" s="12"/>
      <c r="C28" s="12"/>
      <c r="D28" s="12"/>
      <c r="E28" s="12"/>
      <c r="F28" s="12"/>
      <c r="G28" s="12"/>
      <c r="H28" s="12"/>
      <c r="I28" s="12"/>
      <c r="J28" s="12"/>
      <c r="K28" s="12"/>
      <c r="L28" s="12"/>
      <c r="M28" s="12"/>
      <c r="N28" s="12"/>
      <c r="O28" s="12"/>
      <c r="P28" s="12"/>
      <c r="Q28" s="12"/>
      <c r="R28" s="12">
        <v>500</v>
      </c>
      <c r="S28" s="12"/>
      <c r="T28" s="12">
        <v>2332</v>
      </c>
      <c r="U28" s="12">
        <v>2285</v>
      </c>
      <c r="V28" s="12">
        <v>10618</v>
      </c>
      <c r="W28" s="12"/>
      <c r="X28" s="12"/>
      <c r="Y28" s="12"/>
      <c r="Z28" s="12">
        <v>500</v>
      </c>
      <c r="AA28" s="12"/>
      <c r="AB28" s="12"/>
      <c r="AC28" s="12"/>
      <c r="AD28" s="12"/>
      <c r="AE28" s="12"/>
      <c r="AF28" s="12"/>
      <c r="AG28" s="12"/>
      <c r="AH28" s="12"/>
      <c r="AI28" s="12"/>
      <c r="AJ28" s="12"/>
      <c r="AK28" s="12"/>
      <c r="AL28" s="12"/>
      <c r="AM28" s="12"/>
      <c r="AN28" s="12"/>
      <c r="AO28" s="12"/>
      <c r="AP28" s="12"/>
      <c r="AQ28" s="12"/>
      <c r="AR28" s="12">
        <f t="shared" si="0"/>
        <v>1014.6875</v>
      </c>
      <c r="AS28" s="12">
        <f t="shared" si="1"/>
        <v>705.86956521739125</v>
      </c>
    </row>
    <row r="29" spans="1:45" x14ac:dyDescent="0.25">
      <c r="A29" s="5" t="s">
        <v>57</v>
      </c>
      <c r="B29" s="12"/>
      <c r="C29" s="12"/>
      <c r="D29" s="12"/>
      <c r="E29" s="12"/>
      <c r="F29" s="12"/>
      <c r="G29" s="12">
        <v>6930</v>
      </c>
      <c r="H29" s="12">
        <v>1425</v>
      </c>
      <c r="I29" s="12"/>
      <c r="J29" s="12"/>
      <c r="K29" s="12">
        <v>2299</v>
      </c>
      <c r="L29" s="12"/>
      <c r="M29" s="12">
        <v>1000</v>
      </c>
      <c r="N29" s="12"/>
      <c r="O29" s="12"/>
      <c r="P29" s="12">
        <v>6692</v>
      </c>
      <c r="Q29" s="12">
        <v>3746</v>
      </c>
      <c r="R29" s="12">
        <v>2779</v>
      </c>
      <c r="S29" s="12">
        <v>241</v>
      </c>
      <c r="T29" s="12">
        <v>4259</v>
      </c>
      <c r="U29" s="12">
        <v>6893</v>
      </c>
      <c r="V29" s="12"/>
      <c r="W29" s="12">
        <v>13238</v>
      </c>
      <c r="X29" s="12">
        <v>23363</v>
      </c>
      <c r="Y29" s="12">
        <v>558013</v>
      </c>
      <c r="Z29" s="12">
        <v>6494</v>
      </c>
      <c r="AA29" s="12">
        <v>47838</v>
      </c>
      <c r="AB29" s="12"/>
      <c r="AC29" s="12"/>
      <c r="AD29" s="12">
        <v>345</v>
      </c>
      <c r="AE29" s="12"/>
      <c r="AF29" s="12"/>
      <c r="AG29" s="12"/>
      <c r="AH29" s="12"/>
      <c r="AI29" s="12"/>
      <c r="AJ29" s="12"/>
      <c r="AK29" s="12"/>
      <c r="AL29" s="12"/>
      <c r="AM29" s="12">
        <v>208588</v>
      </c>
      <c r="AN29" s="12"/>
      <c r="AO29" s="12"/>
      <c r="AP29" s="12"/>
      <c r="AQ29" s="12"/>
      <c r="AR29" s="12">
        <f t="shared" si="0"/>
        <v>39402.625</v>
      </c>
      <c r="AS29" s="12">
        <f t="shared" si="1"/>
        <v>38875.782608695656</v>
      </c>
    </row>
    <row r="30" spans="1:45" x14ac:dyDescent="0.25">
      <c r="A30" s="5" t="s">
        <v>62</v>
      </c>
      <c r="B30" s="12"/>
      <c r="C30" s="12"/>
      <c r="D30" s="12"/>
      <c r="E30" s="12"/>
      <c r="F30" s="12">
        <v>64167</v>
      </c>
      <c r="G30" s="12">
        <v>61257</v>
      </c>
      <c r="H30" s="12">
        <v>3765</v>
      </c>
      <c r="I30" s="12"/>
      <c r="J30" s="12">
        <v>10404</v>
      </c>
      <c r="K30" s="12">
        <v>10322</v>
      </c>
      <c r="L30" s="12"/>
      <c r="M30" s="12">
        <v>21420</v>
      </c>
      <c r="N30" s="12"/>
      <c r="O30" s="12"/>
      <c r="P30" s="12">
        <v>11742</v>
      </c>
      <c r="Q30" s="12">
        <v>12853</v>
      </c>
      <c r="R30" s="12">
        <v>17329</v>
      </c>
      <c r="S30" s="12">
        <v>17811</v>
      </c>
      <c r="T30" s="12">
        <v>28081</v>
      </c>
      <c r="U30" s="12">
        <v>25014</v>
      </c>
      <c r="V30" s="12">
        <v>36936</v>
      </c>
      <c r="W30" s="12">
        <v>18413</v>
      </c>
      <c r="X30" s="12">
        <v>11188</v>
      </c>
      <c r="Y30" s="12">
        <v>61501</v>
      </c>
      <c r="Z30" s="12">
        <v>67589</v>
      </c>
      <c r="AA30" s="12">
        <v>70165</v>
      </c>
      <c r="AB30" s="12">
        <v>59536</v>
      </c>
      <c r="AC30" s="12"/>
      <c r="AD30" s="12">
        <v>70586</v>
      </c>
      <c r="AE30" s="12">
        <v>74943</v>
      </c>
      <c r="AF30" s="12">
        <v>138601</v>
      </c>
      <c r="AG30" s="12"/>
      <c r="AH30" s="12"/>
      <c r="AI30" s="12"/>
      <c r="AJ30" s="12"/>
      <c r="AK30" s="12"/>
      <c r="AL30" s="12"/>
      <c r="AM30" s="12">
        <v>128662</v>
      </c>
      <c r="AN30" s="12">
        <v>282871</v>
      </c>
      <c r="AO30" s="12"/>
      <c r="AP30" s="12"/>
      <c r="AQ30" s="12"/>
      <c r="AR30" s="12">
        <f t="shared" si="0"/>
        <v>26158.4375</v>
      </c>
      <c r="AS30" s="12">
        <f t="shared" si="1"/>
        <v>56745.913043478264</v>
      </c>
    </row>
    <row r="31" spans="1:45" x14ac:dyDescent="0.25">
      <c r="A31" s="5"/>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row>
    <row r="32" spans="1:45" x14ac:dyDescent="0.25">
      <c r="A32" s="5" t="s">
        <v>11</v>
      </c>
      <c r="B32" s="12">
        <f t="shared" ref="B32:AP32" si="2">SUM(B9:B31)</f>
        <v>0</v>
      </c>
      <c r="C32" s="12">
        <f t="shared" si="2"/>
        <v>0</v>
      </c>
      <c r="D32" s="12">
        <f t="shared" si="2"/>
        <v>0</v>
      </c>
      <c r="E32" s="12">
        <f t="shared" si="2"/>
        <v>0</v>
      </c>
      <c r="F32" s="12">
        <f t="shared" si="2"/>
        <v>72583</v>
      </c>
      <c r="G32" s="12">
        <f t="shared" si="2"/>
        <v>68187</v>
      </c>
      <c r="H32" s="12">
        <f t="shared" si="2"/>
        <v>106545</v>
      </c>
      <c r="I32" s="12">
        <v>121017</v>
      </c>
      <c r="J32" s="12">
        <f t="shared" si="2"/>
        <v>116387</v>
      </c>
      <c r="K32" s="12">
        <f t="shared" si="2"/>
        <v>143697</v>
      </c>
      <c r="L32" s="12">
        <f t="shared" si="2"/>
        <v>0</v>
      </c>
      <c r="M32" s="12">
        <f t="shared" si="2"/>
        <v>141400</v>
      </c>
      <c r="N32" s="12">
        <f t="shared" si="2"/>
        <v>0</v>
      </c>
      <c r="O32" s="12">
        <f t="shared" si="2"/>
        <v>0</v>
      </c>
      <c r="P32" s="12">
        <f t="shared" si="2"/>
        <v>155743</v>
      </c>
      <c r="Q32" s="12">
        <f t="shared" si="2"/>
        <v>163469</v>
      </c>
      <c r="R32" s="12">
        <f t="shared" si="2"/>
        <v>249857</v>
      </c>
      <c r="S32" s="12">
        <f t="shared" si="2"/>
        <v>244853</v>
      </c>
      <c r="T32" s="12">
        <f t="shared" si="2"/>
        <v>262732</v>
      </c>
      <c r="U32" s="12">
        <f t="shared" si="2"/>
        <v>439623</v>
      </c>
      <c r="V32" s="12">
        <f t="shared" si="2"/>
        <v>760222</v>
      </c>
      <c r="W32" s="12">
        <f t="shared" si="2"/>
        <v>173178</v>
      </c>
      <c r="X32" s="12">
        <f t="shared" si="2"/>
        <v>1592819</v>
      </c>
      <c r="Y32" s="12">
        <f t="shared" si="2"/>
        <v>785365</v>
      </c>
      <c r="Z32" s="12">
        <f t="shared" si="2"/>
        <v>557393</v>
      </c>
      <c r="AA32" s="12">
        <f t="shared" si="2"/>
        <v>482437</v>
      </c>
      <c r="AB32" s="12">
        <f t="shared" si="2"/>
        <v>267722</v>
      </c>
      <c r="AC32" s="12"/>
      <c r="AD32" s="12">
        <f t="shared" si="2"/>
        <v>495127</v>
      </c>
      <c r="AE32" s="12">
        <f t="shared" si="2"/>
        <v>352346</v>
      </c>
      <c r="AF32" s="12">
        <f t="shared" si="2"/>
        <v>391835</v>
      </c>
      <c r="AG32" s="12">
        <f t="shared" si="2"/>
        <v>0</v>
      </c>
      <c r="AH32" s="12">
        <v>489048</v>
      </c>
      <c r="AI32" s="12">
        <f t="shared" si="2"/>
        <v>0</v>
      </c>
      <c r="AJ32" s="12">
        <v>823334</v>
      </c>
      <c r="AK32" s="12">
        <v>807989</v>
      </c>
      <c r="AL32" s="12">
        <f t="shared" si="2"/>
        <v>0</v>
      </c>
      <c r="AM32" s="12">
        <f t="shared" si="2"/>
        <v>861452</v>
      </c>
      <c r="AN32" s="12">
        <f t="shared" si="2"/>
        <v>932598</v>
      </c>
      <c r="AO32" s="12">
        <f t="shared" si="2"/>
        <v>0</v>
      </c>
      <c r="AP32" s="12">
        <f t="shared" si="2"/>
        <v>0</v>
      </c>
      <c r="AQ32" s="12"/>
      <c r="AR32" s="12">
        <f>SUM(AR9:AR31)</f>
        <v>363709.26838235295</v>
      </c>
      <c r="AS32" s="12">
        <f>SUM(AS9:AS31)</f>
        <v>421740.64673913049</v>
      </c>
    </row>
    <row r="33" spans="1:45" x14ac:dyDescent="0.25">
      <c r="A33" s="5" t="s">
        <v>12</v>
      </c>
      <c r="B33" s="12"/>
      <c r="C33" s="12"/>
      <c r="D33" s="12"/>
      <c r="E33" s="12"/>
      <c r="F33" s="12"/>
      <c r="G33" s="12"/>
      <c r="H33" s="12"/>
      <c r="I33" s="12"/>
      <c r="J33" s="12"/>
      <c r="K33" s="12"/>
      <c r="L33" s="12"/>
      <c r="M33" s="12"/>
      <c r="N33" s="12"/>
      <c r="O33" s="12"/>
      <c r="P33" s="12"/>
      <c r="Q33" s="12">
        <v>163469</v>
      </c>
      <c r="R33" s="12">
        <v>249857</v>
      </c>
      <c r="S33" s="12">
        <v>244924</v>
      </c>
      <c r="T33" s="12">
        <v>262731</v>
      </c>
      <c r="U33" s="12"/>
      <c r="V33" s="12">
        <v>760273</v>
      </c>
      <c r="W33" s="12"/>
      <c r="X33" s="12">
        <v>1592826</v>
      </c>
      <c r="Y33" s="12">
        <v>785363</v>
      </c>
      <c r="Z33" s="12"/>
      <c r="AA33" s="12"/>
      <c r="AB33" s="12"/>
      <c r="AC33" s="12"/>
      <c r="AD33" s="12"/>
      <c r="AE33" s="12"/>
      <c r="AF33" s="12"/>
      <c r="AG33" s="12"/>
      <c r="AH33" s="12"/>
      <c r="AI33" s="12"/>
      <c r="AJ33" s="12"/>
      <c r="AK33" s="12"/>
      <c r="AL33" s="12"/>
      <c r="AM33" s="12"/>
      <c r="AN33" s="12"/>
      <c r="AO33" s="12"/>
      <c r="AP33" s="12"/>
      <c r="AQ33" s="12"/>
      <c r="AR33" s="12"/>
      <c r="AS33" s="12"/>
    </row>
    <row r="34" spans="1:45" x14ac:dyDescent="0.25">
      <c r="A34" s="5" t="s">
        <v>13</v>
      </c>
      <c r="B34" s="12"/>
      <c r="C34" s="12"/>
      <c r="D34" s="12"/>
      <c r="E34" s="12"/>
      <c r="F34" s="12"/>
      <c r="G34" s="12"/>
      <c r="H34" s="12"/>
      <c r="I34" s="12"/>
      <c r="J34" s="12"/>
      <c r="K34" s="12"/>
      <c r="L34" s="12"/>
      <c r="M34" s="12"/>
      <c r="N34" s="12"/>
      <c r="O34" s="12"/>
      <c r="P34" s="12"/>
      <c r="Q34" s="12">
        <v>4595</v>
      </c>
      <c r="R34" s="12">
        <v>4931</v>
      </c>
      <c r="S34" s="12">
        <f>S33-S32</f>
        <v>71</v>
      </c>
      <c r="T34" s="12">
        <v>1</v>
      </c>
      <c r="U34" s="12"/>
      <c r="V34" s="12">
        <v>51</v>
      </c>
      <c r="W34" s="12"/>
      <c r="X34" s="12">
        <f>X33-X32</f>
        <v>7</v>
      </c>
      <c r="Y34" s="12">
        <f>Y32-Y33</f>
        <v>2</v>
      </c>
      <c r="Z34" s="12"/>
      <c r="AA34" s="12"/>
      <c r="AB34" s="12"/>
      <c r="AC34" s="12">
        <f>AC33-AC32</f>
        <v>0</v>
      </c>
      <c r="AD34" s="12"/>
      <c r="AE34" s="12"/>
      <c r="AF34" s="12"/>
      <c r="AG34" s="12"/>
      <c r="AH34" s="12"/>
      <c r="AI34" s="12"/>
      <c r="AJ34" s="12"/>
      <c r="AK34" s="12"/>
      <c r="AL34" s="12"/>
      <c r="AM34" s="12"/>
      <c r="AN34" s="12"/>
      <c r="AO34" s="12">
        <f>AO33-AO32</f>
        <v>0</v>
      </c>
      <c r="AP34" s="12"/>
      <c r="AQ34" s="12"/>
      <c r="AR34" s="12"/>
      <c r="AS34" s="12"/>
    </row>
    <row r="37" spans="1:45" x14ac:dyDescent="0.25">
      <c r="AR37" s="10" t="s">
        <v>18</v>
      </c>
      <c r="AS37" s="10" t="s">
        <v>18</v>
      </c>
    </row>
    <row r="38" spans="1:45" x14ac:dyDescent="0.25">
      <c r="A38" s="4" t="s">
        <v>1</v>
      </c>
      <c r="B38" s="4">
        <v>1890</v>
      </c>
      <c r="C38" s="4">
        <v>1891</v>
      </c>
      <c r="D38" s="4">
        <v>1892</v>
      </c>
      <c r="E38" s="4">
        <v>1893</v>
      </c>
      <c r="F38" s="4">
        <v>1894</v>
      </c>
      <c r="G38" s="4">
        <v>1895</v>
      </c>
      <c r="H38" s="4">
        <v>1896</v>
      </c>
      <c r="I38" s="4">
        <v>1897</v>
      </c>
      <c r="J38" s="4">
        <v>1898</v>
      </c>
      <c r="K38" s="4">
        <v>1899</v>
      </c>
      <c r="L38" s="4">
        <v>1900</v>
      </c>
      <c r="M38" s="4">
        <v>1901</v>
      </c>
      <c r="N38" s="4">
        <v>1902</v>
      </c>
      <c r="O38" s="4">
        <v>1903</v>
      </c>
      <c r="P38" s="4">
        <v>1904</v>
      </c>
      <c r="Q38" s="4">
        <v>1905</v>
      </c>
      <c r="R38" s="4">
        <v>1906</v>
      </c>
      <c r="S38" s="4">
        <v>1907</v>
      </c>
      <c r="T38" s="4">
        <v>1908</v>
      </c>
      <c r="U38" s="4">
        <v>1909</v>
      </c>
      <c r="V38" s="4">
        <v>1910</v>
      </c>
      <c r="W38" s="4">
        <v>1911</v>
      </c>
      <c r="X38" s="4">
        <v>1912</v>
      </c>
      <c r="Y38" s="4">
        <v>1913</v>
      </c>
      <c r="Z38" s="4">
        <v>1914</v>
      </c>
      <c r="AA38" s="4">
        <v>1915</v>
      </c>
      <c r="AB38" s="4">
        <v>1916</v>
      </c>
      <c r="AC38" s="4">
        <v>1917</v>
      </c>
      <c r="AD38" s="4">
        <v>1918</v>
      </c>
      <c r="AE38" s="4">
        <v>1919</v>
      </c>
      <c r="AF38" s="4">
        <v>1920</v>
      </c>
      <c r="AG38" s="4">
        <v>1921</v>
      </c>
      <c r="AH38" s="4">
        <v>1922</v>
      </c>
      <c r="AI38" s="4">
        <v>1923</v>
      </c>
      <c r="AJ38" s="4">
        <v>1924</v>
      </c>
      <c r="AK38" s="4">
        <v>1925</v>
      </c>
      <c r="AL38" s="4">
        <v>1926</v>
      </c>
      <c r="AM38" s="4">
        <v>1927</v>
      </c>
      <c r="AN38" s="4">
        <v>1928</v>
      </c>
      <c r="AO38" s="4">
        <v>1929</v>
      </c>
      <c r="AP38" s="4">
        <v>1930</v>
      </c>
      <c r="AR38" s="11" t="s">
        <v>20</v>
      </c>
      <c r="AS38" s="11" t="s">
        <v>20</v>
      </c>
    </row>
    <row r="39" spans="1:45" x14ac:dyDescent="0.25">
      <c r="AR39" s="10" t="s">
        <v>31</v>
      </c>
      <c r="AS39" s="10" t="s">
        <v>69</v>
      </c>
    </row>
    <row r="40" spans="1:45" x14ac:dyDescent="0.25">
      <c r="A40" s="6" t="s">
        <v>14</v>
      </c>
      <c r="B40" s="10" t="s">
        <v>3</v>
      </c>
      <c r="C40" s="10" t="s">
        <v>3</v>
      </c>
      <c r="D40" s="10" t="s">
        <v>3</v>
      </c>
      <c r="E40" s="10" t="s">
        <v>3</v>
      </c>
      <c r="F40" s="10" t="s">
        <v>3</v>
      </c>
      <c r="G40" s="10" t="s">
        <v>3</v>
      </c>
      <c r="H40" s="10" t="s">
        <v>3</v>
      </c>
      <c r="I40" s="10" t="s">
        <v>3</v>
      </c>
      <c r="J40" s="10" t="s">
        <v>3</v>
      </c>
      <c r="K40" s="10" t="s">
        <v>3</v>
      </c>
      <c r="L40" s="10" t="s">
        <v>3</v>
      </c>
      <c r="M40" s="10" t="s">
        <v>3</v>
      </c>
      <c r="N40" s="10" t="s">
        <v>3</v>
      </c>
      <c r="O40" s="10" t="s">
        <v>3</v>
      </c>
      <c r="P40" s="10" t="s">
        <v>3</v>
      </c>
      <c r="Q40" s="10" t="s">
        <v>3</v>
      </c>
      <c r="R40" s="10" t="s">
        <v>3</v>
      </c>
      <c r="S40" s="10" t="s">
        <v>3</v>
      </c>
      <c r="T40" s="10" t="s">
        <v>3</v>
      </c>
      <c r="U40" s="10" t="s">
        <v>3</v>
      </c>
      <c r="V40" s="10" t="s">
        <v>3</v>
      </c>
      <c r="W40" s="10" t="s">
        <v>3</v>
      </c>
      <c r="X40" s="10" t="s">
        <v>3</v>
      </c>
      <c r="Y40" s="10" t="s">
        <v>3</v>
      </c>
      <c r="Z40" s="10" t="s">
        <v>3</v>
      </c>
      <c r="AA40" s="10" t="s">
        <v>3</v>
      </c>
      <c r="AB40" s="10" t="s">
        <v>3</v>
      </c>
      <c r="AC40" s="10" t="s">
        <v>3</v>
      </c>
      <c r="AD40" s="10" t="s">
        <v>3</v>
      </c>
      <c r="AE40" s="10" t="s">
        <v>3</v>
      </c>
      <c r="AF40" s="10" t="s">
        <v>3</v>
      </c>
      <c r="AG40" s="10" t="s">
        <v>3</v>
      </c>
      <c r="AH40" s="10" t="s">
        <v>3</v>
      </c>
      <c r="AI40" s="10" t="s">
        <v>3</v>
      </c>
      <c r="AJ40" s="10" t="s">
        <v>3</v>
      </c>
      <c r="AK40" s="10" t="s">
        <v>3</v>
      </c>
      <c r="AL40" s="10" t="s">
        <v>3</v>
      </c>
      <c r="AM40" s="10" t="s">
        <v>3</v>
      </c>
      <c r="AN40" s="10" t="s">
        <v>3</v>
      </c>
      <c r="AO40" s="10" t="s">
        <v>3</v>
      </c>
      <c r="AP40" s="10" t="s">
        <v>3</v>
      </c>
      <c r="AQ40" s="12"/>
      <c r="AR40" s="10" t="s">
        <v>3</v>
      </c>
      <c r="AS40" s="10" t="s">
        <v>3</v>
      </c>
    </row>
    <row r="41" spans="1:45" x14ac:dyDescent="0.25">
      <c r="A41" s="5"/>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row>
    <row r="42" spans="1:45" x14ac:dyDescent="0.25">
      <c r="A42" s="5" t="s">
        <v>15</v>
      </c>
      <c r="B42" s="12"/>
      <c r="C42" s="12"/>
      <c r="D42" s="12"/>
      <c r="E42" s="12"/>
      <c r="F42" s="12"/>
      <c r="G42" s="12">
        <v>2579</v>
      </c>
      <c r="H42" s="12">
        <v>43137</v>
      </c>
      <c r="I42" s="12"/>
      <c r="J42" s="12"/>
      <c r="K42" s="12"/>
      <c r="L42" s="12"/>
      <c r="M42" s="12">
        <v>50787</v>
      </c>
      <c r="N42" s="12"/>
      <c r="O42" s="12"/>
      <c r="P42" s="12"/>
      <c r="Q42" s="12"/>
      <c r="R42" s="12">
        <v>0</v>
      </c>
      <c r="S42" s="12">
        <v>0</v>
      </c>
      <c r="T42" s="12">
        <v>0</v>
      </c>
      <c r="U42" s="12">
        <v>0</v>
      </c>
      <c r="V42" s="12">
        <v>0</v>
      </c>
      <c r="W42" s="12">
        <v>0</v>
      </c>
      <c r="X42" s="12"/>
      <c r="Y42" s="12"/>
      <c r="Z42" s="12"/>
      <c r="AA42" s="12"/>
      <c r="AB42" s="12"/>
      <c r="AC42" s="12"/>
      <c r="AD42" s="12"/>
      <c r="AE42" s="12"/>
      <c r="AF42" s="12"/>
      <c r="AG42" s="12"/>
      <c r="AH42" s="12"/>
      <c r="AI42" s="12"/>
      <c r="AJ42" s="12"/>
      <c r="AK42" s="12"/>
      <c r="AL42" s="12"/>
      <c r="AM42" s="12"/>
      <c r="AN42" s="12"/>
      <c r="AO42" s="12"/>
      <c r="AP42" s="12"/>
      <c r="AQ42" s="12"/>
      <c r="AR42" s="12">
        <f t="shared" ref="AR42:AR63" si="3">(F42+H42+J42+K42+M42+P42+Q42+R42+S42+T42+U42+V42+W42+X42+Y42+Z42)/16</f>
        <v>5870.25</v>
      </c>
      <c r="AS42" s="12">
        <f>SUM(F42:AP42)/23</f>
        <v>4195.782608695652</v>
      </c>
    </row>
    <row r="43" spans="1:45" x14ac:dyDescent="0.25">
      <c r="A43" s="5"/>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f t="shared" si="3"/>
        <v>0</v>
      </c>
      <c r="AS43" s="12">
        <f t="shared" ref="AS43:AS63" si="4">SUM(F43:AP43)/23</f>
        <v>0</v>
      </c>
    </row>
    <row r="44" spans="1:45" x14ac:dyDescent="0.25">
      <c r="A44" s="5" t="s">
        <v>16</v>
      </c>
      <c r="B44" s="12"/>
      <c r="C44" s="12"/>
      <c r="D44" s="12"/>
      <c r="E44" s="12"/>
      <c r="F44" s="12">
        <v>8653</v>
      </c>
      <c r="G44" s="12">
        <v>7656</v>
      </c>
      <c r="H44" s="12">
        <v>25919</v>
      </c>
      <c r="I44" s="12"/>
      <c r="J44" s="12">
        <v>34729</v>
      </c>
      <c r="K44" s="12">
        <v>26264</v>
      </c>
      <c r="L44" s="12"/>
      <c r="M44" s="12">
        <v>31780</v>
      </c>
      <c r="N44" s="12"/>
      <c r="O44" s="12"/>
      <c r="P44" s="12">
        <v>24682</v>
      </c>
      <c r="Q44" s="12">
        <v>23592</v>
      </c>
      <c r="R44" s="12">
        <v>21480</v>
      </c>
      <c r="S44" s="12">
        <v>22258</v>
      </c>
      <c r="T44" s="12">
        <v>12510</v>
      </c>
      <c r="U44" s="12">
        <v>13620</v>
      </c>
      <c r="V44" s="12">
        <v>16120</v>
      </c>
      <c r="W44" s="12">
        <v>15780</v>
      </c>
      <c r="X44" s="12">
        <v>23730</v>
      </c>
      <c r="Y44" s="12">
        <v>26085</v>
      </c>
      <c r="Z44" s="12">
        <v>21945</v>
      </c>
      <c r="AA44" s="12">
        <v>17637</v>
      </c>
      <c r="AB44" s="12">
        <v>17849</v>
      </c>
      <c r="AC44" s="12"/>
      <c r="AD44" s="12">
        <v>23640</v>
      </c>
      <c r="AE44" s="12">
        <v>16590</v>
      </c>
      <c r="AF44" s="12">
        <v>32174</v>
      </c>
      <c r="AG44" s="12"/>
      <c r="AH44" s="12"/>
      <c r="AI44" s="12"/>
      <c r="AJ44" s="12"/>
      <c r="AK44" s="12"/>
      <c r="AL44" s="12"/>
      <c r="AM44" s="12">
        <v>44808</v>
      </c>
      <c r="AN44" s="12">
        <v>30600</v>
      </c>
      <c r="AO44" s="12"/>
      <c r="AP44" s="12"/>
      <c r="AQ44" s="12"/>
      <c r="AR44" s="12">
        <f t="shared" si="3"/>
        <v>21821.6875</v>
      </c>
      <c r="AS44" s="12">
        <f t="shared" si="4"/>
        <v>23482.652173913044</v>
      </c>
    </row>
    <row r="45" spans="1:45" x14ac:dyDescent="0.25">
      <c r="A45" s="5" t="s">
        <v>47</v>
      </c>
      <c r="B45" s="12"/>
      <c r="C45" s="12"/>
      <c r="D45" s="12"/>
      <c r="E45" s="12"/>
      <c r="F45" s="12">
        <v>863</v>
      </c>
      <c r="G45" s="12">
        <v>1794</v>
      </c>
      <c r="H45" s="12">
        <v>2701</v>
      </c>
      <c r="I45" s="12"/>
      <c r="J45" s="12">
        <v>3700</v>
      </c>
      <c r="K45" s="12">
        <v>932</v>
      </c>
      <c r="L45" s="12"/>
      <c r="M45" s="12"/>
      <c r="N45" s="12"/>
      <c r="O45" s="12"/>
      <c r="P45" s="12">
        <v>2111</v>
      </c>
      <c r="Q45" s="12">
        <v>2338</v>
      </c>
      <c r="R45" s="12">
        <v>2283</v>
      </c>
      <c r="S45" s="12">
        <v>2778</v>
      </c>
      <c r="T45" s="12">
        <v>4306</v>
      </c>
      <c r="U45" s="12">
        <v>1340</v>
      </c>
      <c r="V45" s="12">
        <v>3970</v>
      </c>
      <c r="W45" s="12">
        <v>1109</v>
      </c>
      <c r="X45" s="12">
        <v>2475</v>
      </c>
      <c r="Y45" s="12">
        <v>559</v>
      </c>
      <c r="Z45" s="12">
        <v>2631</v>
      </c>
      <c r="AA45" s="12">
        <v>1353</v>
      </c>
      <c r="AB45" s="12"/>
      <c r="AC45" s="12"/>
      <c r="AD45" s="12">
        <v>1186</v>
      </c>
      <c r="AE45" s="12">
        <v>488</v>
      </c>
      <c r="AF45" s="12"/>
      <c r="AG45" s="12"/>
      <c r="AH45" s="12"/>
      <c r="AI45" s="12"/>
      <c r="AJ45" s="12"/>
      <c r="AK45" s="12"/>
      <c r="AL45" s="12"/>
      <c r="AM45" s="12">
        <v>10647</v>
      </c>
      <c r="AN45" s="12">
        <v>5275</v>
      </c>
      <c r="AO45" s="12"/>
      <c r="AP45" s="12"/>
      <c r="AQ45" s="12"/>
      <c r="AR45" s="12">
        <f t="shared" si="3"/>
        <v>2131</v>
      </c>
      <c r="AS45" s="12">
        <f t="shared" si="4"/>
        <v>2384.304347826087</v>
      </c>
    </row>
    <row r="46" spans="1:45" x14ac:dyDescent="0.25">
      <c r="A46" s="5" t="s">
        <v>48</v>
      </c>
      <c r="B46" s="12"/>
      <c r="C46" s="12"/>
      <c r="D46" s="12"/>
      <c r="E46" s="12"/>
      <c r="F46" s="12">
        <v>46851</v>
      </c>
      <c r="G46" s="12">
        <v>16280</v>
      </c>
      <c r="H46" s="12">
        <v>19642</v>
      </c>
      <c r="I46" s="12"/>
      <c r="J46" s="12">
        <v>65380</v>
      </c>
      <c r="K46" s="12">
        <v>10698</v>
      </c>
      <c r="L46" s="12"/>
      <c r="M46" s="12">
        <v>22000</v>
      </c>
      <c r="N46" s="12"/>
      <c r="O46" s="12"/>
      <c r="P46" s="12">
        <v>14504</v>
      </c>
      <c r="Q46" s="12">
        <v>25158</v>
      </c>
      <c r="R46" s="12">
        <v>51493</v>
      </c>
      <c r="S46" s="12">
        <v>50685</v>
      </c>
      <c r="T46" s="12">
        <v>36097</v>
      </c>
      <c r="U46" s="12">
        <v>26124</v>
      </c>
      <c r="V46" s="12">
        <v>40668</v>
      </c>
      <c r="W46" s="12">
        <v>21884</v>
      </c>
      <c r="X46" s="12">
        <v>31753</v>
      </c>
      <c r="Y46" s="12">
        <v>56447</v>
      </c>
      <c r="Z46" s="12">
        <v>19602</v>
      </c>
      <c r="AA46" s="12">
        <v>22832</v>
      </c>
      <c r="AB46" s="12">
        <v>25056</v>
      </c>
      <c r="AC46" s="12"/>
      <c r="AD46" s="12">
        <v>32795</v>
      </c>
      <c r="AE46" s="12">
        <v>34973</v>
      </c>
      <c r="AF46" s="12">
        <v>30774</v>
      </c>
      <c r="AG46" s="12"/>
      <c r="AH46" s="12"/>
      <c r="AI46" s="12"/>
      <c r="AJ46" s="12"/>
      <c r="AK46" s="12"/>
      <c r="AL46" s="12"/>
      <c r="AM46" s="12">
        <v>208036</v>
      </c>
      <c r="AN46" s="12">
        <v>160913</v>
      </c>
      <c r="AO46" s="12"/>
      <c r="AP46" s="12"/>
      <c r="AQ46" s="12"/>
      <c r="AR46" s="12">
        <f t="shared" si="3"/>
        <v>33686.625</v>
      </c>
      <c r="AS46" s="12">
        <f t="shared" si="4"/>
        <v>46549.782608695656</v>
      </c>
    </row>
    <row r="47" spans="1:45" x14ac:dyDescent="0.25">
      <c r="A47" s="5" t="s">
        <v>49</v>
      </c>
      <c r="B47" s="12"/>
      <c r="C47" s="12"/>
      <c r="D47" s="12"/>
      <c r="E47" s="12"/>
      <c r="F47" s="12"/>
      <c r="G47" s="12"/>
      <c r="H47" s="12"/>
      <c r="I47" s="12"/>
      <c r="J47" s="12"/>
      <c r="K47" s="12"/>
      <c r="L47" s="12"/>
      <c r="M47" s="12">
        <v>4800</v>
      </c>
      <c r="N47" s="12"/>
      <c r="O47" s="12"/>
      <c r="P47" s="12">
        <v>8191</v>
      </c>
      <c r="Q47" s="12">
        <v>3741</v>
      </c>
      <c r="R47" s="12">
        <v>6713</v>
      </c>
      <c r="S47" s="12">
        <v>10118</v>
      </c>
      <c r="T47" s="12">
        <v>6677</v>
      </c>
      <c r="U47" s="12">
        <v>8575</v>
      </c>
      <c r="V47" s="12">
        <v>8800</v>
      </c>
      <c r="W47" s="12">
        <v>8800</v>
      </c>
      <c r="X47" s="12">
        <v>3900</v>
      </c>
      <c r="Y47" s="12"/>
      <c r="Z47" s="12">
        <v>8800</v>
      </c>
      <c r="AA47" s="12">
        <v>8830</v>
      </c>
      <c r="AB47" s="12">
        <v>6450</v>
      </c>
      <c r="AC47" s="12"/>
      <c r="AD47" s="12">
        <v>5270</v>
      </c>
      <c r="AE47" s="12">
        <v>5327</v>
      </c>
      <c r="AF47" s="12"/>
      <c r="AG47" s="12"/>
      <c r="AH47" s="12"/>
      <c r="AI47" s="12"/>
      <c r="AJ47" s="12"/>
      <c r="AK47" s="12"/>
      <c r="AL47" s="12"/>
      <c r="AM47" s="12">
        <v>3000</v>
      </c>
      <c r="AN47" s="12">
        <v>12000</v>
      </c>
      <c r="AO47" s="12"/>
      <c r="AP47" s="12"/>
      <c r="AQ47" s="12"/>
      <c r="AR47" s="12">
        <f t="shared" si="3"/>
        <v>4944.6875</v>
      </c>
      <c r="AS47" s="12">
        <f t="shared" si="4"/>
        <v>5217.04347826087</v>
      </c>
    </row>
    <row r="48" spans="1:45" x14ac:dyDescent="0.25">
      <c r="A48" s="5" t="s">
        <v>52</v>
      </c>
      <c r="B48" s="12"/>
      <c r="C48" s="12"/>
      <c r="D48" s="12"/>
      <c r="E48" s="12"/>
      <c r="F48" s="12">
        <v>7248</v>
      </c>
      <c r="G48" s="12">
        <v>6459</v>
      </c>
      <c r="H48" s="12">
        <v>8101</v>
      </c>
      <c r="I48" s="12"/>
      <c r="J48" s="12">
        <v>7333</v>
      </c>
      <c r="K48" s="12">
        <v>12854</v>
      </c>
      <c r="L48" s="12"/>
      <c r="M48" s="12">
        <v>17000</v>
      </c>
      <c r="N48" s="12"/>
      <c r="O48" s="12"/>
      <c r="P48" s="12">
        <v>24581</v>
      </c>
      <c r="Q48" s="12">
        <v>16354</v>
      </c>
      <c r="R48" s="12">
        <v>24105</v>
      </c>
      <c r="S48" s="12">
        <v>32625</v>
      </c>
      <c r="T48" s="12">
        <v>32500</v>
      </c>
      <c r="U48" s="12">
        <v>32918</v>
      </c>
      <c r="V48" s="12">
        <v>35470</v>
      </c>
      <c r="W48" s="12">
        <v>18650</v>
      </c>
      <c r="X48" s="12">
        <v>25000</v>
      </c>
      <c r="Y48" s="12">
        <v>28333</v>
      </c>
      <c r="Z48" s="12">
        <v>25121</v>
      </c>
      <c r="AA48" s="12">
        <v>16748</v>
      </c>
      <c r="AB48" s="12">
        <v>17456</v>
      </c>
      <c r="AC48" s="12"/>
      <c r="AD48" s="12">
        <v>24750</v>
      </c>
      <c r="AE48" s="12">
        <v>25250</v>
      </c>
      <c r="AF48" s="12">
        <v>24750</v>
      </c>
      <c r="AG48" s="12"/>
      <c r="AH48" s="12"/>
      <c r="AI48" s="12"/>
      <c r="AJ48" s="12"/>
      <c r="AK48" s="12"/>
      <c r="AL48" s="12"/>
      <c r="AM48" s="12">
        <v>18881</v>
      </c>
      <c r="AN48" s="12">
        <v>56000</v>
      </c>
      <c r="AO48" s="12"/>
      <c r="AP48" s="12"/>
      <c r="AQ48" s="12"/>
      <c r="AR48" s="12">
        <f t="shared" si="3"/>
        <v>21762.0625</v>
      </c>
      <c r="AS48" s="12">
        <f t="shared" si="4"/>
        <v>23412.478260869564</v>
      </c>
    </row>
    <row r="49" spans="1:45" x14ac:dyDescent="0.25">
      <c r="A49" s="5" t="s">
        <v>54</v>
      </c>
      <c r="B49" s="12"/>
      <c r="C49" s="12"/>
      <c r="D49" s="12"/>
      <c r="E49" s="12"/>
      <c r="F49" s="12"/>
      <c r="G49" s="12">
        <v>9389</v>
      </c>
      <c r="H49" s="12"/>
      <c r="I49" s="12"/>
      <c r="J49" s="12">
        <v>137</v>
      </c>
      <c r="K49" s="12"/>
      <c r="L49" s="12"/>
      <c r="M49" s="12"/>
      <c r="N49" s="12"/>
      <c r="O49" s="12"/>
      <c r="P49" s="12"/>
      <c r="Q49" s="12"/>
      <c r="R49" s="12">
        <v>9</v>
      </c>
      <c r="S49" s="12">
        <v>308</v>
      </c>
      <c r="T49" s="12"/>
      <c r="U49" s="12"/>
      <c r="V49" s="12"/>
      <c r="W49" s="12"/>
      <c r="X49" s="12">
        <v>28830</v>
      </c>
      <c r="Y49" s="12">
        <v>14304</v>
      </c>
      <c r="Z49" s="12"/>
      <c r="AA49" s="12"/>
      <c r="AB49" s="12"/>
      <c r="AC49" s="12"/>
      <c r="AD49" s="12"/>
      <c r="AE49" s="12"/>
      <c r="AF49" s="12"/>
      <c r="AG49" s="12"/>
      <c r="AH49" s="12"/>
      <c r="AI49" s="12"/>
      <c r="AJ49" s="12"/>
      <c r="AK49" s="12"/>
      <c r="AL49" s="12"/>
      <c r="AM49" s="12"/>
      <c r="AN49" s="12">
        <v>15000</v>
      </c>
      <c r="AO49" s="12"/>
      <c r="AP49" s="12"/>
      <c r="AQ49" s="12"/>
      <c r="AR49" s="12">
        <f t="shared" si="3"/>
        <v>2724.25</v>
      </c>
      <c r="AS49" s="12">
        <f t="shared" si="4"/>
        <v>2955.521739130435</v>
      </c>
    </row>
    <row r="50" spans="1:45" x14ac:dyDescent="0.25">
      <c r="A50" s="5" t="s">
        <v>53</v>
      </c>
      <c r="B50" s="12"/>
      <c r="C50" s="12"/>
      <c r="D50" s="12"/>
      <c r="E50" s="12"/>
      <c r="F50" s="12"/>
      <c r="G50" s="12">
        <v>19073</v>
      </c>
      <c r="H50" s="12">
        <v>684</v>
      </c>
      <c r="I50" s="12"/>
      <c r="J50" s="12"/>
      <c r="K50" s="12">
        <v>51069</v>
      </c>
      <c r="L50" s="12"/>
      <c r="M50" s="12"/>
      <c r="N50" s="12"/>
      <c r="O50" s="12"/>
      <c r="P50" s="12"/>
      <c r="Q50" s="12"/>
      <c r="R50" s="12">
        <v>57900</v>
      </c>
      <c r="S50" s="12">
        <v>13185</v>
      </c>
      <c r="T50" s="12"/>
      <c r="U50" s="12">
        <v>67700</v>
      </c>
      <c r="V50" s="12"/>
      <c r="W50" s="12">
        <v>28847</v>
      </c>
      <c r="X50" s="12">
        <v>556861</v>
      </c>
      <c r="Y50" s="12">
        <v>52000</v>
      </c>
      <c r="Z50" s="12">
        <v>133392</v>
      </c>
      <c r="AA50" s="12">
        <v>273024</v>
      </c>
      <c r="AB50" s="12">
        <v>72892</v>
      </c>
      <c r="AC50" s="12"/>
      <c r="AD50" s="12">
        <v>90640</v>
      </c>
      <c r="AE50" s="12">
        <v>167832</v>
      </c>
      <c r="AF50" s="12">
        <v>129429</v>
      </c>
      <c r="AG50" s="12"/>
      <c r="AH50" s="12"/>
      <c r="AI50" s="12"/>
      <c r="AJ50" s="12"/>
      <c r="AK50" s="12"/>
      <c r="AL50" s="12"/>
      <c r="AM50" s="12">
        <v>124707</v>
      </c>
      <c r="AN50" s="12">
        <v>203315</v>
      </c>
      <c r="AO50" s="12"/>
      <c r="AP50" s="12"/>
      <c r="AQ50" s="12"/>
      <c r="AR50" s="12">
        <f t="shared" si="3"/>
        <v>60102.375</v>
      </c>
      <c r="AS50" s="12">
        <f t="shared" si="4"/>
        <v>88806.521739130432</v>
      </c>
    </row>
    <row r="51" spans="1:45" x14ac:dyDescent="0.25">
      <c r="A51" s="5" t="s">
        <v>55</v>
      </c>
      <c r="B51" s="12"/>
      <c r="C51" s="12"/>
      <c r="D51" s="12"/>
      <c r="E51" s="12"/>
      <c r="F51" s="12">
        <v>2882</v>
      </c>
      <c r="G51" s="12">
        <v>2643</v>
      </c>
      <c r="H51" s="12">
        <v>4010</v>
      </c>
      <c r="I51" s="12"/>
      <c r="J51" s="12">
        <v>1345</v>
      </c>
      <c r="K51" s="12">
        <v>1000</v>
      </c>
      <c r="L51" s="12"/>
      <c r="M51" s="12"/>
      <c r="N51" s="12"/>
      <c r="O51" s="12"/>
      <c r="P51" s="12">
        <v>11050</v>
      </c>
      <c r="Q51" s="12">
        <v>2817</v>
      </c>
      <c r="R51" s="12">
        <v>7824</v>
      </c>
      <c r="S51" s="12">
        <v>11082</v>
      </c>
      <c r="T51" s="12">
        <v>12683</v>
      </c>
      <c r="U51" s="12">
        <v>12314</v>
      </c>
      <c r="V51" s="12">
        <v>12645</v>
      </c>
      <c r="W51" s="12">
        <v>11910</v>
      </c>
      <c r="X51" s="12">
        <v>13600</v>
      </c>
      <c r="Y51" s="12">
        <v>13113</v>
      </c>
      <c r="Z51" s="12">
        <v>11302</v>
      </c>
      <c r="AA51" s="12">
        <v>6260</v>
      </c>
      <c r="AB51" s="12">
        <v>6370</v>
      </c>
      <c r="AC51" s="12"/>
      <c r="AD51" s="12">
        <v>8100</v>
      </c>
      <c r="AE51" s="12">
        <v>7300</v>
      </c>
      <c r="AF51" s="12"/>
      <c r="AG51" s="12"/>
      <c r="AH51" s="12"/>
      <c r="AI51" s="12"/>
      <c r="AJ51" s="12"/>
      <c r="AK51" s="12"/>
      <c r="AL51" s="12"/>
      <c r="AM51" s="12">
        <v>13080</v>
      </c>
      <c r="AN51" s="12">
        <v>14515</v>
      </c>
      <c r="AO51" s="12"/>
      <c r="AP51" s="12"/>
      <c r="AQ51" s="12"/>
      <c r="AR51" s="12">
        <f t="shared" si="3"/>
        <v>8098.5625</v>
      </c>
      <c r="AS51" s="12">
        <f t="shared" si="4"/>
        <v>8167.173913043478</v>
      </c>
    </row>
    <row r="52" spans="1:45" x14ac:dyDescent="0.25">
      <c r="A52" s="5" t="s">
        <v>9</v>
      </c>
      <c r="B52" s="12"/>
      <c r="C52" s="12"/>
      <c r="D52" s="12"/>
      <c r="E52" s="12"/>
      <c r="F52" s="12"/>
      <c r="G52" s="12"/>
      <c r="H52" s="12"/>
      <c r="I52" s="12"/>
      <c r="J52" s="12"/>
      <c r="K52" s="12"/>
      <c r="L52" s="12"/>
      <c r="M52" s="12"/>
      <c r="N52" s="12"/>
      <c r="O52" s="12"/>
      <c r="P52" s="12"/>
      <c r="Q52" s="12">
        <v>600</v>
      </c>
      <c r="R52" s="12">
        <v>960</v>
      </c>
      <c r="S52" s="12">
        <v>156</v>
      </c>
      <c r="T52" s="12"/>
      <c r="U52" s="12"/>
      <c r="V52" s="12"/>
      <c r="W52" s="12"/>
      <c r="X52" s="12"/>
      <c r="Y52" s="12"/>
      <c r="Z52" s="12"/>
      <c r="AA52" s="12"/>
      <c r="AB52" s="12"/>
      <c r="AC52" s="12"/>
      <c r="AD52" s="12"/>
      <c r="AE52" s="12"/>
      <c r="AF52" s="12">
        <v>2000</v>
      </c>
      <c r="AG52" s="12"/>
      <c r="AH52" s="12"/>
      <c r="AI52" s="12"/>
      <c r="AJ52" s="12"/>
      <c r="AK52" s="12"/>
      <c r="AL52" s="12"/>
      <c r="AM52" s="12">
        <v>4014</v>
      </c>
      <c r="AN52" s="12">
        <v>4450</v>
      </c>
      <c r="AO52" s="12"/>
      <c r="AP52" s="12"/>
      <c r="AQ52" s="12"/>
      <c r="AR52" s="12">
        <f t="shared" si="3"/>
        <v>107.25</v>
      </c>
      <c r="AS52" s="12">
        <f t="shared" si="4"/>
        <v>529.56521739130437</v>
      </c>
    </row>
    <row r="53" spans="1:45" x14ac:dyDescent="0.25">
      <c r="A53" s="5" t="s">
        <v>8</v>
      </c>
      <c r="B53" s="12"/>
      <c r="C53" s="12"/>
      <c r="D53" s="12"/>
      <c r="E53" s="12"/>
      <c r="F53" s="12">
        <v>848</v>
      </c>
      <c r="G53" s="12">
        <v>657</v>
      </c>
      <c r="H53" s="12"/>
      <c r="I53" s="12"/>
      <c r="J53" s="12"/>
      <c r="K53" s="12">
        <v>315</v>
      </c>
      <c r="L53" s="12"/>
      <c r="M53" s="12"/>
      <c r="N53" s="12"/>
      <c r="O53" s="12"/>
      <c r="P53" s="12"/>
      <c r="Q53" s="12">
        <v>823</v>
      </c>
      <c r="R53" s="12">
        <v>984</v>
      </c>
      <c r="S53" s="12">
        <v>144</v>
      </c>
      <c r="T53" s="12">
        <v>746</v>
      </c>
      <c r="U53" s="12">
        <v>721</v>
      </c>
      <c r="V53" s="12">
        <v>879</v>
      </c>
      <c r="W53" s="12">
        <v>1266</v>
      </c>
      <c r="X53" s="12">
        <v>1205</v>
      </c>
      <c r="Y53" s="12">
        <v>3589</v>
      </c>
      <c r="Z53" s="12">
        <v>1200</v>
      </c>
      <c r="AA53" s="12">
        <v>880</v>
      </c>
      <c r="AB53" s="12">
        <v>1299</v>
      </c>
      <c r="AC53" s="12"/>
      <c r="AD53" s="12">
        <v>1363</v>
      </c>
      <c r="AE53" s="12">
        <v>1780</v>
      </c>
      <c r="AF53" s="12"/>
      <c r="AG53" s="12"/>
      <c r="AH53" s="12"/>
      <c r="AI53" s="12"/>
      <c r="AJ53" s="12"/>
      <c r="AK53" s="12"/>
      <c r="AL53" s="12"/>
      <c r="AM53" s="12">
        <v>9203</v>
      </c>
      <c r="AN53" s="12">
        <v>15137</v>
      </c>
      <c r="AO53" s="12"/>
      <c r="AP53" s="12"/>
      <c r="AQ53" s="12"/>
      <c r="AR53" s="12">
        <f t="shared" si="3"/>
        <v>795</v>
      </c>
      <c r="AS53" s="12">
        <f t="shared" si="4"/>
        <v>1871.2608695652175</v>
      </c>
    </row>
    <row r="54" spans="1:45" x14ac:dyDescent="0.25">
      <c r="A54" s="5" t="s">
        <v>51</v>
      </c>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f t="shared" si="3"/>
        <v>0</v>
      </c>
      <c r="AS54" s="12">
        <f t="shared" si="4"/>
        <v>0</v>
      </c>
    </row>
    <row r="55" spans="1:45" x14ac:dyDescent="0.25">
      <c r="A55" s="5" t="s">
        <v>56</v>
      </c>
      <c r="B55" s="12"/>
      <c r="C55" s="12"/>
      <c r="D55" s="12"/>
      <c r="E55" s="12"/>
      <c r="F55" s="12">
        <v>1185</v>
      </c>
      <c r="G55" s="12">
        <v>1200</v>
      </c>
      <c r="H55" s="12"/>
      <c r="I55" s="12"/>
      <c r="J55" s="12">
        <v>186</v>
      </c>
      <c r="K55" s="12">
        <v>377</v>
      </c>
      <c r="L55" s="12"/>
      <c r="M55" s="12"/>
      <c r="N55" s="12"/>
      <c r="O55" s="12"/>
      <c r="P55" s="12"/>
      <c r="Q55" s="12">
        <v>2013</v>
      </c>
      <c r="R55" s="12">
        <v>3058</v>
      </c>
      <c r="S55" s="12">
        <v>2337</v>
      </c>
      <c r="T55" s="12">
        <v>1647</v>
      </c>
      <c r="U55" s="12">
        <v>4668</v>
      </c>
      <c r="V55" s="12">
        <v>2996</v>
      </c>
      <c r="W55" s="12">
        <v>5742</v>
      </c>
      <c r="X55" s="12">
        <v>2425</v>
      </c>
      <c r="Y55" s="12">
        <v>2622</v>
      </c>
      <c r="Z55" s="12">
        <v>3785</v>
      </c>
      <c r="AA55" s="12">
        <v>541</v>
      </c>
      <c r="AB55" s="12">
        <v>2836</v>
      </c>
      <c r="AC55" s="12"/>
      <c r="AD55" s="12">
        <v>4340</v>
      </c>
      <c r="AE55" s="12">
        <v>4523</v>
      </c>
      <c r="AF55" s="12"/>
      <c r="AG55" s="12"/>
      <c r="AH55" s="12"/>
      <c r="AI55" s="12"/>
      <c r="AJ55" s="12"/>
      <c r="AK55" s="12"/>
      <c r="AL55" s="12"/>
      <c r="AM55" s="12">
        <v>24595</v>
      </c>
      <c r="AN55" s="12">
        <v>12410</v>
      </c>
      <c r="AO55" s="12"/>
      <c r="AP55" s="12"/>
      <c r="AQ55" s="12"/>
      <c r="AR55" s="12">
        <f t="shared" si="3"/>
        <v>2065.0625</v>
      </c>
      <c r="AS55" s="12">
        <f t="shared" si="4"/>
        <v>3629.8260869565215</v>
      </c>
    </row>
    <row r="56" spans="1:45" x14ac:dyDescent="0.25">
      <c r="A56" s="5" t="s">
        <v>40</v>
      </c>
      <c r="B56" s="12"/>
      <c r="C56" s="12"/>
      <c r="D56" s="12"/>
      <c r="E56" s="12"/>
      <c r="F56" s="12"/>
      <c r="G56" s="12"/>
      <c r="H56" s="12"/>
      <c r="I56" s="12"/>
      <c r="J56" s="12"/>
      <c r="K56" s="12"/>
      <c r="L56" s="12"/>
      <c r="M56" s="12"/>
      <c r="N56" s="12"/>
      <c r="O56" s="12"/>
      <c r="P56" s="12">
        <v>2717</v>
      </c>
      <c r="Q56" s="12">
        <v>974</v>
      </c>
      <c r="R56" s="12">
        <v>2580</v>
      </c>
      <c r="S56" s="12">
        <v>18410</v>
      </c>
      <c r="T56" s="12">
        <v>33824</v>
      </c>
      <c r="U56" s="12">
        <v>53121</v>
      </c>
      <c r="V56" s="12">
        <v>3400</v>
      </c>
      <c r="W56" s="12">
        <v>3939</v>
      </c>
      <c r="X56" s="12">
        <v>3144</v>
      </c>
      <c r="Y56" s="12">
        <v>3394</v>
      </c>
      <c r="Z56" s="12">
        <v>1574</v>
      </c>
      <c r="AA56" s="12">
        <v>8004</v>
      </c>
      <c r="AB56" s="12">
        <v>12360</v>
      </c>
      <c r="AC56" s="12"/>
      <c r="AD56" s="12">
        <v>21951</v>
      </c>
      <c r="AE56" s="12">
        <v>10134</v>
      </c>
      <c r="AF56" s="12">
        <v>18274</v>
      </c>
      <c r="AG56" s="12"/>
      <c r="AH56" s="12"/>
      <c r="AI56" s="12"/>
      <c r="AJ56" s="12"/>
      <c r="AK56" s="12"/>
      <c r="AL56" s="12"/>
      <c r="AM56" s="12"/>
      <c r="AN56" s="12"/>
      <c r="AO56" s="12"/>
      <c r="AP56" s="12"/>
      <c r="AQ56" s="12"/>
      <c r="AR56" s="12">
        <f t="shared" si="3"/>
        <v>7942.3125</v>
      </c>
      <c r="AS56" s="12">
        <f t="shared" si="4"/>
        <v>8600</v>
      </c>
    </row>
    <row r="57" spans="1:45" x14ac:dyDescent="0.25">
      <c r="A57" s="5" t="s">
        <v>7</v>
      </c>
      <c r="B57" s="12"/>
      <c r="C57" s="12"/>
      <c r="D57" s="12"/>
      <c r="E57" s="12"/>
      <c r="F57" s="12"/>
      <c r="G57" s="12"/>
      <c r="H57" s="12"/>
      <c r="I57" s="12"/>
      <c r="J57" s="12"/>
      <c r="K57" s="12"/>
      <c r="L57" s="12"/>
      <c r="M57" s="12"/>
      <c r="N57" s="12"/>
      <c r="O57" s="12"/>
      <c r="P57" s="12"/>
      <c r="Q57" s="12"/>
      <c r="R57" s="12"/>
      <c r="S57" s="12"/>
      <c r="T57" s="12"/>
      <c r="U57" s="12"/>
      <c r="V57" s="12"/>
      <c r="W57" s="12"/>
      <c r="X57" s="12">
        <v>640000</v>
      </c>
      <c r="Y57" s="12">
        <v>335409</v>
      </c>
      <c r="Z57" s="12">
        <v>239937</v>
      </c>
      <c r="AA57" s="12">
        <v>54492</v>
      </c>
      <c r="AB57" s="12"/>
      <c r="AC57" s="12"/>
      <c r="AD57" s="12"/>
      <c r="AE57" s="12"/>
      <c r="AF57" s="12"/>
      <c r="AG57" s="12"/>
      <c r="AH57" s="12"/>
      <c r="AI57" s="12"/>
      <c r="AJ57" s="12"/>
      <c r="AK57" s="12"/>
      <c r="AL57" s="12"/>
      <c r="AM57" s="12">
        <v>40793</v>
      </c>
      <c r="AN57" s="12">
        <v>38454</v>
      </c>
      <c r="AO57" s="12"/>
      <c r="AP57" s="12"/>
      <c r="AQ57" s="12"/>
      <c r="AR57" s="12">
        <f t="shared" si="3"/>
        <v>75959.125</v>
      </c>
      <c r="AS57" s="12">
        <f t="shared" si="4"/>
        <v>58655.869565217392</v>
      </c>
    </row>
    <row r="58" spans="1:45" x14ac:dyDescent="0.25">
      <c r="A58" s="5" t="s">
        <v>50</v>
      </c>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f t="shared" si="3"/>
        <v>0</v>
      </c>
      <c r="AS58" s="12">
        <f t="shared" si="4"/>
        <v>0</v>
      </c>
    </row>
    <row r="59" spans="1:45" x14ac:dyDescent="0.25">
      <c r="A59" s="5" t="s">
        <v>57</v>
      </c>
      <c r="B59" s="12"/>
      <c r="C59" s="12"/>
      <c r="D59" s="12"/>
      <c r="E59" s="12"/>
      <c r="F59" s="12">
        <v>1741</v>
      </c>
      <c r="G59" s="12">
        <v>1269</v>
      </c>
      <c r="H59" s="12">
        <v>25323</v>
      </c>
      <c r="I59" s="12"/>
      <c r="J59" s="12"/>
      <c r="K59" s="12">
        <v>1806</v>
      </c>
      <c r="L59" s="12"/>
      <c r="M59" s="12"/>
      <c r="N59" s="12"/>
      <c r="O59" s="12"/>
      <c r="P59" s="12">
        <v>6326</v>
      </c>
      <c r="Q59" s="12"/>
      <c r="R59" s="12">
        <v>19501</v>
      </c>
      <c r="S59" s="12">
        <v>4236</v>
      </c>
      <c r="T59" s="12">
        <v>11302</v>
      </c>
      <c r="U59" s="12">
        <v>20558</v>
      </c>
      <c r="V59" s="12">
        <v>15569</v>
      </c>
      <c r="W59" s="12">
        <v>30058</v>
      </c>
      <c r="X59" s="12">
        <v>169000</v>
      </c>
      <c r="Y59" s="12">
        <f>522306-335409</f>
        <v>186897</v>
      </c>
      <c r="Z59" s="12">
        <v>20492</v>
      </c>
      <c r="AA59" s="12">
        <v>44197</v>
      </c>
      <c r="AB59" s="12">
        <v>18090</v>
      </c>
      <c r="AC59" s="12"/>
      <c r="AD59" s="12">
        <v>18629</v>
      </c>
      <c r="AE59" s="12">
        <v>1755</v>
      </c>
      <c r="AF59" s="12"/>
      <c r="AG59" s="12"/>
      <c r="AH59" s="12"/>
      <c r="AI59" s="12"/>
      <c r="AJ59" s="12"/>
      <c r="AK59" s="12"/>
      <c r="AL59" s="12"/>
      <c r="AM59" s="12">
        <v>180373</v>
      </c>
      <c r="AN59" s="12">
        <v>266679</v>
      </c>
      <c r="AO59" s="12"/>
      <c r="AP59" s="12"/>
      <c r="AQ59" s="12"/>
      <c r="AR59" s="12">
        <f t="shared" si="3"/>
        <v>32050.5625</v>
      </c>
      <c r="AS59" s="12">
        <f t="shared" si="4"/>
        <v>45382.65217391304</v>
      </c>
    </row>
    <row r="60" spans="1:45" x14ac:dyDescent="0.25">
      <c r="A60" s="5" t="s">
        <v>17</v>
      </c>
      <c r="B60" s="12"/>
      <c r="C60" s="12"/>
      <c r="D60" s="12"/>
      <c r="E60" s="12"/>
      <c r="F60" s="12">
        <v>4265</v>
      </c>
      <c r="G60" s="12">
        <v>42323</v>
      </c>
      <c r="H60" s="12">
        <v>3613</v>
      </c>
      <c r="I60" s="12"/>
      <c r="J60" s="12">
        <v>660</v>
      </c>
      <c r="K60" s="12">
        <v>3220</v>
      </c>
      <c r="L60" s="12"/>
      <c r="M60" s="12"/>
      <c r="N60" s="12"/>
      <c r="O60" s="12"/>
      <c r="P60" s="12">
        <v>1690</v>
      </c>
      <c r="Q60" s="12">
        <v>1959</v>
      </c>
      <c r="R60" s="12">
        <v>2035</v>
      </c>
      <c r="S60" s="12">
        <v>9119</v>
      </c>
      <c r="T60" s="12">
        <v>19152</v>
      </c>
      <c r="U60" s="12">
        <v>38890</v>
      </c>
      <c r="V60" s="12">
        <v>61020</v>
      </c>
      <c r="W60" s="12">
        <v>17376</v>
      </c>
      <c r="X60" s="12">
        <v>31632</v>
      </c>
      <c r="Y60" s="12">
        <v>55432</v>
      </c>
      <c r="Z60" s="12">
        <v>62187</v>
      </c>
      <c r="AA60" s="12">
        <v>21873</v>
      </c>
      <c r="AB60" s="12">
        <v>87054</v>
      </c>
      <c r="AC60" s="12"/>
      <c r="AD60" s="12">
        <v>51458</v>
      </c>
      <c r="AE60" s="12">
        <v>26218</v>
      </c>
      <c r="AF60" s="12">
        <v>142408</v>
      </c>
      <c r="AG60" s="12"/>
      <c r="AH60" s="12"/>
      <c r="AI60" s="12"/>
      <c r="AJ60" s="12"/>
      <c r="AK60" s="12"/>
      <c r="AL60" s="12"/>
      <c r="AM60" s="12">
        <v>127625</v>
      </c>
      <c r="AN60" s="12">
        <v>63821</v>
      </c>
      <c r="AO60" s="12"/>
      <c r="AP60" s="12"/>
      <c r="AQ60" s="12"/>
      <c r="AR60" s="12">
        <f t="shared" si="3"/>
        <v>19515.625</v>
      </c>
      <c r="AS60" s="12">
        <f t="shared" si="4"/>
        <v>38044.782608695656</v>
      </c>
    </row>
    <row r="61" spans="1:45" x14ac:dyDescent="0.25">
      <c r="A61" s="5" t="s">
        <v>58</v>
      </c>
      <c r="B61" s="12"/>
      <c r="C61" s="12"/>
      <c r="D61" s="12"/>
      <c r="E61" s="12"/>
      <c r="F61" s="12"/>
      <c r="G61" s="12"/>
      <c r="H61" s="12"/>
      <c r="I61" s="12"/>
      <c r="J61" s="12"/>
      <c r="K61" s="12"/>
      <c r="L61" s="12"/>
      <c r="M61" s="12"/>
      <c r="N61" s="12"/>
      <c r="O61" s="12"/>
      <c r="P61" s="12">
        <v>58796</v>
      </c>
      <c r="Q61" s="12">
        <v>80402</v>
      </c>
      <c r="R61" s="12">
        <v>48930</v>
      </c>
      <c r="S61" s="12">
        <v>67265</v>
      </c>
      <c r="T61" s="12">
        <v>89748</v>
      </c>
      <c r="U61" s="12">
        <v>157712</v>
      </c>
      <c r="V61" s="12"/>
      <c r="W61" s="12"/>
      <c r="X61" s="12"/>
      <c r="Y61" s="12"/>
      <c r="Z61" s="12"/>
      <c r="AA61" s="12"/>
      <c r="AB61" s="12"/>
      <c r="AC61" s="12"/>
      <c r="AD61" s="12"/>
      <c r="AE61" s="12"/>
      <c r="AF61" s="12"/>
      <c r="AG61" s="12"/>
      <c r="AH61" s="12"/>
      <c r="AI61" s="12"/>
      <c r="AJ61" s="12"/>
      <c r="AK61" s="12"/>
      <c r="AL61" s="12"/>
      <c r="AM61" s="12"/>
      <c r="AN61" s="12"/>
      <c r="AO61" s="12"/>
      <c r="AP61" s="12"/>
      <c r="AQ61" s="12"/>
      <c r="AR61" s="12">
        <f t="shared" si="3"/>
        <v>31428.3125</v>
      </c>
      <c r="AS61" s="12">
        <f t="shared" si="4"/>
        <v>21863.17391304348</v>
      </c>
    </row>
    <row r="62" spans="1:45" x14ac:dyDescent="0.25">
      <c r="A62" s="5" t="s">
        <v>59</v>
      </c>
      <c r="B62" s="12"/>
      <c r="C62" s="12"/>
      <c r="D62" s="12"/>
      <c r="E62" s="12"/>
      <c r="F62" s="12"/>
      <c r="G62" s="12"/>
      <c r="H62" s="12"/>
      <c r="I62" s="12"/>
      <c r="J62" s="12"/>
      <c r="K62" s="12"/>
      <c r="L62" s="12"/>
      <c r="M62" s="12"/>
      <c r="N62" s="12"/>
      <c r="O62" s="12"/>
      <c r="P62" s="12"/>
      <c r="Q62" s="12"/>
      <c r="R62" s="12"/>
      <c r="S62" s="12"/>
      <c r="T62" s="12"/>
      <c r="U62" s="12"/>
      <c r="V62" s="12"/>
      <c r="W62" s="12"/>
      <c r="X62" s="12">
        <v>45108</v>
      </c>
      <c r="Y62" s="12"/>
      <c r="Z62" s="12"/>
      <c r="AA62" s="12"/>
      <c r="AB62" s="12"/>
      <c r="AC62" s="12"/>
      <c r="AD62" s="12"/>
      <c r="AE62" s="12"/>
      <c r="AF62" s="12"/>
      <c r="AG62" s="12"/>
      <c r="AH62" s="12"/>
      <c r="AI62" s="12"/>
      <c r="AJ62" s="12"/>
      <c r="AK62" s="12"/>
      <c r="AL62" s="12"/>
      <c r="AM62" s="12"/>
      <c r="AN62" s="12"/>
      <c r="AO62" s="12"/>
      <c r="AP62" s="12"/>
      <c r="AQ62" s="12"/>
      <c r="AR62" s="12">
        <f t="shared" si="3"/>
        <v>2819.25</v>
      </c>
      <c r="AS62" s="12">
        <f t="shared" si="4"/>
        <v>1961.2173913043478</v>
      </c>
    </row>
    <row r="63" spans="1:45" x14ac:dyDescent="0.25">
      <c r="A63" s="5" t="s">
        <v>60</v>
      </c>
      <c r="B63" s="12"/>
      <c r="C63" s="12"/>
      <c r="D63" s="12"/>
      <c r="E63" s="12"/>
      <c r="F63" s="12"/>
      <c r="G63" s="12"/>
      <c r="H63" s="12"/>
      <c r="I63" s="12"/>
      <c r="J63" s="12"/>
      <c r="K63" s="12"/>
      <c r="L63" s="12"/>
      <c r="M63" s="12"/>
      <c r="N63" s="12"/>
      <c r="O63" s="12"/>
      <c r="P63" s="12"/>
      <c r="Q63" s="12"/>
      <c r="R63" s="12"/>
      <c r="S63" s="12"/>
      <c r="T63" s="12"/>
      <c r="U63" s="12"/>
      <c r="V63" s="12"/>
      <c r="W63" s="12"/>
      <c r="X63" s="12">
        <v>10918</v>
      </c>
      <c r="Y63" s="12">
        <v>7188</v>
      </c>
      <c r="Z63" s="12">
        <v>2818</v>
      </c>
      <c r="AA63" s="12"/>
      <c r="AB63" s="12"/>
      <c r="AC63" s="12"/>
      <c r="AD63" s="12"/>
      <c r="AE63" s="12">
        <v>7200</v>
      </c>
      <c r="AF63" s="12"/>
      <c r="AG63" s="12"/>
      <c r="AH63" s="12"/>
      <c r="AI63" s="12"/>
      <c r="AJ63" s="12"/>
      <c r="AK63" s="12"/>
      <c r="AL63" s="12"/>
      <c r="AM63" s="12"/>
      <c r="AN63" s="12">
        <v>2400</v>
      </c>
      <c r="AO63" s="12"/>
      <c r="AP63" s="12"/>
      <c r="AQ63" s="12"/>
      <c r="AR63" s="12">
        <f t="shared" si="3"/>
        <v>1307.75</v>
      </c>
      <c r="AS63" s="12">
        <f t="shared" si="4"/>
        <v>1327.1304347826087</v>
      </c>
    </row>
    <row r="64" spans="1:45" x14ac:dyDescent="0.25">
      <c r="A64" s="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row>
    <row r="65" spans="1:45" x14ac:dyDescent="0.25">
      <c r="A65" s="5" t="s">
        <v>11</v>
      </c>
      <c r="B65" s="12">
        <f>SUM(B42:B64)</f>
        <v>0</v>
      </c>
      <c r="C65" s="12">
        <f t="shared" ref="C65:AP65" si="5">SUM(C42:C64)</f>
        <v>0</v>
      </c>
      <c r="D65" s="12">
        <f t="shared" si="5"/>
        <v>0</v>
      </c>
      <c r="E65" s="12">
        <f t="shared" si="5"/>
        <v>0</v>
      </c>
      <c r="F65" s="12">
        <f t="shared" si="5"/>
        <v>74536</v>
      </c>
      <c r="G65" s="12">
        <f t="shared" si="5"/>
        <v>111322</v>
      </c>
      <c r="H65" s="12">
        <f t="shared" si="5"/>
        <v>133130</v>
      </c>
      <c r="I65" s="12">
        <v>160783</v>
      </c>
      <c r="J65" s="12">
        <f t="shared" si="5"/>
        <v>113470</v>
      </c>
      <c r="K65" s="12">
        <f t="shared" si="5"/>
        <v>108535</v>
      </c>
      <c r="L65" s="12"/>
      <c r="M65" s="12">
        <f t="shared" si="5"/>
        <v>126367</v>
      </c>
      <c r="N65" s="12">
        <f t="shared" si="5"/>
        <v>0</v>
      </c>
      <c r="O65" s="12">
        <f t="shared" si="5"/>
        <v>0</v>
      </c>
      <c r="P65" s="12">
        <f t="shared" si="5"/>
        <v>154648</v>
      </c>
      <c r="Q65" s="12">
        <f t="shared" si="5"/>
        <v>160771</v>
      </c>
      <c r="R65" s="12">
        <f t="shared" si="5"/>
        <v>249855</v>
      </c>
      <c r="S65" s="12">
        <f t="shared" si="5"/>
        <v>244706</v>
      </c>
      <c r="T65" s="12">
        <f t="shared" si="5"/>
        <v>261192</v>
      </c>
      <c r="U65" s="12">
        <f t="shared" si="5"/>
        <v>438261</v>
      </c>
      <c r="V65" s="12">
        <f t="shared" si="5"/>
        <v>201537</v>
      </c>
      <c r="W65" s="12">
        <f t="shared" si="5"/>
        <v>165361</v>
      </c>
      <c r="X65" s="12">
        <f t="shared" si="5"/>
        <v>1589581</v>
      </c>
      <c r="Y65" s="12">
        <f t="shared" si="5"/>
        <v>785372</v>
      </c>
      <c r="Z65" s="12">
        <f t="shared" si="5"/>
        <v>554786</v>
      </c>
      <c r="AA65" s="12">
        <f t="shared" si="5"/>
        <v>476671</v>
      </c>
      <c r="AB65" s="12">
        <f t="shared" si="5"/>
        <v>267712</v>
      </c>
      <c r="AC65" s="12">
        <f t="shared" si="5"/>
        <v>0</v>
      </c>
      <c r="AD65" s="12">
        <f t="shared" si="5"/>
        <v>284122</v>
      </c>
      <c r="AE65" s="12">
        <f t="shared" si="5"/>
        <v>309370</v>
      </c>
      <c r="AF65" s="12">
        <f t="shared" si="5"/>
        <v>379809</v>
      </c>
      <c r="AG65" s="12">
        <f t="shared" si="5"/>
        <v>0</v>
      </c>
      <c r="AH65" s="12">
        <v>462190</v>
      </c>
      <c r="AI65" s="12">
        <v>830275</v>
      </c>
      <c r="AJ65" s="12">
        <v>816976</v>
      </c>
      <c r="AK65" s="12">
        <v>734175</v>
      </c>
      <c r="AL65" s="12">
        <f t="shared" si="5"/>
        <v>0</v>
      </c>
      <c r="AM65" s="12">
        <f t="shared" si="5"/>
        <v>809762</v>
      </c>
      <c r="AN65" s="12">
        <f t="shared" si="5"/>
        <v>900969</v>
      </c>
      <c r="AO65" s="12">
        <f t="shared" si="5"/>
        <v>0</v>
      </c>
      <c r="AP65" s="12">
        <f t="shared" si="5"/>
        <v>0</v>
      </c>
      <c r="AQ65" s="12"/>
      <c r="AR65" s="12">
        <f>SUM(AR42:AR64)</f>
        <v>335131.75</v>
      </c>
      <c r="AS65" s="12">
        <f>SUM(AS42:AS64)</f>
        <v>387036.7391304347</v>
      </c>
    </row>
    <row r="66" spans="1:45" x14ac:dyDescent="0.25">
      <c r="A66" s="5" t="s">
        <v>12</v>
      </c>
      <c r="B66" s="12"/>
      <c r="C66" s="12"/>
      <c r="D66" s="12"/>
      <c r="E66" s="12"/>
      <c r="F66" s="12"/>
      <c r="G66" s="12"/>
      <c r="H66" s="12"/>
      <c r="I66" s="12"/>
      <c r="J66" s="12"/>
      <c r="K66" s="12"/>
      <c r="L66" s="12"/>
      <c r="M66" s="12"/>
      <c r="N66" s="12"/>
      <c r="O66" s="12"/>
      <c r="P66" s="12"/>
      <c r="Q66" s="12"/>
      <c r="R66" s="12"/>
      <c r="S66" s="12"/>
      <c r="T66" s="12">
        <v>262581</v>
      </c>
      <c r="U66" s="12"/>
      <c r="V66" s="12"/>
      <c r="W66" s="12"/>
      <c r="X66" s="12"/>
      <c r="Y66" s="12"/>
      <c r="Z66" s="12">
        <v>554797</v>
      </c>
      <c r="AA66" s="12">
        <v>476670</v>
      </c>
      <c r="AB66" s="12"/>
      <c r="AC66" s="12"/>
      <c r="AD66" s="12"/>
      <c r="AE66" s="12">
        <v>349169</v>
      </c>
      <c r="AF66" s="14"/>
      <c r="AG66" s="12"/>
      <c r="AH66" s="12"/>
      <c r="AI66" s="12"/>
      <c r="AJ66" s="12"/>
      <c r="AK66" s="12"/>
      <c r="AL66" s="12"/>
      <c r="AM66" s="12">
        <v>809760</v>
      </c>
      <c r="AN66" s="12"/>
      <c r="AO66" s="12"/>
      <c r="AP66" s="12"/>
      <c r="AQ66" s="12"/>
      <c r="AR66" s="12"/>
      <c r="AS66" s="12"/>
    </row>
    <row r="67" spans="1:45" x14ac:dyDescent="0.25">
      <c r="A67" s="5" t="s">
        <v>13</v>
      </c>
      <c r="B67" s="12">
        <f>B65-B66</f>
        <v>0</v>
      </c>
      <c r="C67" s="12">
        <f>C65-C66</f>
        <v>0</v>
      </c>
      <c r="D67" s="12">
        <f>D65-D66</f>
        <v>0</v>
      </c>
      <c r="E67" s="12">
        <f>E65-E66</f>
        <v>0</v>
      </c>
      <c r="F67" s="12"/>
      <c r="G67" s="12"/>
      <c r="H67" s="12"/>
      <c r="I67" s="12"/>
      <c r="J67" s="12"/>
      <c r="K67" s="12"/>
      <c r="L67" s="12"/>
      <c r="M67" s="12"/>
      <c r="N67" s="12">
        <f>N65-N66</f>
        <v>0</v>
      </c>
      <c r="O67" s="12">
        <f>O65-O66</f>
        <v>0</v>
      </c>
      <c r="P67" s="12"/>
      <c r="Q67" s="12"/>
      <c r="R67" s="12"/>
      <c r="S67" s="12"/>
      <c r="T67" s="12">
        <f>T65-T66</f>
        <v>-1389</v>
      </c>
      <c r="U67" s="12"/>
      <c r="V67" s="12"/>
      <c r="W67" s="12"/>
      <c r="X67" s="12"/>
      <c r="Y67" s="12"/>
      <c r="Z67" s="12">
        <f>Z65-Z66</f>
        <v>-11</v>
      </c>
      <c r="AA67" s="12">
        <f>AA65-AA66</f>
        <v>1</v>
      </c>
      <c r="AB67" s="12"/>
      <c r="AC67" s="12"/>
      <c r="AD67" s="12"/>
      <c r="AE67" s="12">
        <f>AE65-AE66</f>
        <v>-39799</v>
      </c>
      <c r="AF67" s="12"/>
      <c r="AG67" s="12"/>
      <c r="AH67" s="12"/>
      <c r="AI67" s="12"/>
      <c r="AJ67" s="12"/>
      <c r="AK67" s="12"/>
      <c r="AL67" s="12">
        <f>AL65-AL66</f>
        <v>0</v>
      </c>
      <c r="AM67" s="12">
        <f>AM65-AM66</f>
        <v>2</v>
      </c>
      <c r="AN67" s="12"/>
      <c r="AO67" s="12">
        <f>AO65-AO66</f>
        <v>0</v>
      </c>
      <c r="AP67" s="12">
        <f>AP65-AP66</f>
        <v>0</v>
      </c>
      <c r="AQ67" s="12"/>
      <c r="AR67" s="12"/>
      <c r="AS67" s="12"/>
    </row>
  </sheetData>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67"/>
  <sheetViews>
    <sheetView showZeros="0" workbookViewId="0">
      <pane xSplit="1" ySplit="6" topLeftCell="B7" activePane="bottomRight" state="frozen"/>
      <selection pane="topRight" activeCell="B1" sqref="B1"/>
      <selection pane="bottomLeft" activeCell="A7" sqref="A7"/>
      <selection pane="bottomRight" activeCell="B9" sqref="B9"/>
    </sheetView>
  </sheetViews>
  <sheetFormatPr defaultRowHeight="15" x14ac:dyDescent="0.25"/>
  <cols>
    <col min="1" max="1" width="44.5703125" bestFit="1" customWidth="1"/>
    <col min="45" max="45" width="9.5703125" bestFit="1" customWidth="1"/>
    <col min="46" max="46" width="8.28515625" bestFit="1" customWidth="1"/>
  </cols>
  <sheetData>
    <row r="1" spans="1:46" x14ac:dyDescent="0.25">
      <c r="A1" s="1" t="s">
        <v>66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row>
    <row r="2" spans="1:46" x14ac:dyDescent="0.25">
      <c r="A2" s="16" t="s">
        <v>37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30" x14ac:dyDescent="0.25">
      <c r="A3" s="18" t="s">
        <v>64</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T3" s="3"/>
    </row>
    <row r="4" spans="1:46" x14ac:dyDescent="0.25">
      <c r="A4" s="18" t="s">
        <v>67</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4" t="s">
        <v>18</v>
      </c>
      <c r="AS4" s="4" t="s">
        <v>18</v>
      </c>
      <c r="AT4" s="3"/>
    </row>
    <row r="5" spans="1:46" x14ac:dyDescent="0.25">
      <c r="A5" s="4" t="s">
        <v>1</v>
      </c>
      <c r="B5" s="4">
        <v>1890</v>
      </c>
      <c r="C5" s="4">
        <v>1891</v>
      </c>
      <c r="D5" s="4">
        <v>1892</v>
      </c>
      <c r="E5" s="4">
        <v>1893</v>
      </c>
      <c r="F5" s="4">
        <v>1894</v>
      </c>
      <c r="G5" s="4">
        <v>1895</v>
      </c>
      <c r="H5" s="4">
        <v>1896</v>
      </c>
      <c r="I5" s="4">
        <v>1897</v>
      </c>
      <c r="J5" s="4">
        <v>1898</v>
      </c>
      <c r="K5" s="4">
        <v>1899</v>
      </c>
      <c r="L5" s="4">
        <v>1900</v>
      </c>
      <c r="M5" s="4">
        <v>1901</v>
      </c>
      <c r="N5" s="4">
        <v>1902</v>
      </c>
      <c r="O5" s="4">
        <v>1903</v>
      </c>
      <c r="P5" s="4">
        <v>1904</v>
      </c>
      <c r="Q5" s="4">
        <v>1905</v>
      </c>
      <c r="R5" s="4">
        <v>1906</v>
      </c>
      <c r="S5" s="4">
        <v>1907</v>
      </c>
      <c r="T5" s="4">
        <v>1908</v>
      </c>
      <c r="U5" s="4">
        <v>1909</v>
      </c>
      <c r="V5" s="4">
        <v>1910</v>
      </c>
      <c r="W5" s="4">
        <v>1911</v>
      </c>
      <c r="X5" s="4">
        <v>1912</v>
      </c>
      <c r="Y5" s="4">
        <v>1913</v>
      </c>
      <c r="Z5" s="4">
        <v>1914</v>
      </c>
      <c r="AA5" s="4">
        <v>1915</v>
      </c>
      <c r="AB5" s="4">
        <v>1916</v>
      </c>
      <c r="AC5" s="4">
        <v>1917</v>
      </c>
      <c r="AD5" s="4">
        <v>1918</v>
      </c>
      <c r="AE5" s="4">
        <v>1919</v>
      </c>
      <c r="AF5" s="4">
        <v>1920</v>
      </c>
      <c r="AG5" s="4">
        <v>1921</v>
      </c>
      <c r="AH5" s="4">
        <v>1922</v>
      </c>
      <c r="AI5" s="4">
        <v>1923</v>
      </c>
      <c r="AJ5" s="4">
        <v>1924</v>
      </c>
      <c r="AK5" s="4">
        <v>1925</v>
      </c>
      <c r="AL5" s="4">
        <v>1926</v>
      </c>
      <c r="AM5" s="4">
        <v>1927</v>
      </c>
      <c r="AN5" s="4">
        <v>1928</v>
      </c>
      <c r="AO5" s="4">
        <v>1929</v>
      </c>
      <c r="AP5" s="4">
        <v>1930</v>
      </c>
      <c r="AQ5" s="4"/>
      <c r="AR5" s="4" t="s">
        <v>19</v>
      </c>
      <c r="AS5" s="4" t="s">
        <v>20</v>
      </c>
    </row>
    <row r="6" spans="1:46"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2" t="s">
        <v>33</v>
      </c>
      <c r="AS6" s="2" t="s">
        <v>22</v>
      </c>
    </row>
    <row r="7" spans="1:46" x14ac:dyDescent="0.25">
      <c r="A7" s="6" t="s">
        <v>2</v>
      </c>
      <c r="B7" s="2" t="s">
        <v>3</v>
      </c>
      <c r="C7" s="2" t="s">
        <v>3</v>
      </c>
      <c r="D7" s="2" t="s">
        <v>3</v>
      </c>
      <c r="E7" s="2" t="s">
        <v>3</v>
      </c>
      <c r="F7" s="2" t="s">
        <v>3</v>
      </c>
      <c r="G7" s="2" t="s">
        <v>3</v>
      </c>
      <c r="H7" s="2" t="s">
        <v>3</v>
      </c>
      <c r="I7" s="2" t="s">
        <v>3</v>
      </c>
      <c r="J7" s="2" t="s">
        <v>3</v>
      </c>
      <c r="K7" s="2" t="s">
        <v>3</v>
      </c>
      <c r="L7" s="2" t="s">
        <v>3</v>
      </c>
      <c r="M7" s="2" t="s">
        <v>3</v>
      </c>
      <c r="N7" s="2" t="s">
        <v>3</v>
      </c>
      <c r="O7" s="2" t="s">
        <v>3</v>
      </c>
      <c r="P7" s="2" t="s">
        <v>3</v>
      </c>
      <c r="Q7" s="2" t="s">
        <v>3</v>
      </c>
      <c r="R7" s="2" t="s">
        <v>3</v>
      </c>
      <c r="S7" s="2" t="s">
        <v>3</v>
      </c>
      <c r="T7" s="2" t="s">
        <v>3</v>
      </c>
      <c r="U7" s="2" t="s">
        <v>3</v>
      </c>
      <c r="V7" s="2" t="s">
        <v>3</v>
      </c>
      <c r="W7" s="2" t="s">
        <v>3</v>
      </c>
      <c r="X7" s="2" t="s">
        <v>3</v>
      </c>
      <c r="Y7" s="2" t="s">
        <v>3</v>
      </c>
      <c r="Z7" s="2" t="s">
        <v>3</v>
      </c>
      <c r="AA7" s="2" t="s">
        <v>3</v>
      </c>
      <c r="AB7" s="2" t="s">
        <v>3</v>
      </c>
      <c r="AC7" s="2" t="s">
        <v>3</v>
      </c>
      <c r="AD7" s="2" t="s">
        <v>3</v>
      </c>
      <c r="AE7" s="2" t="s">
        <v>3</v>
      </c>
      <c r="AF7" s="2" t="s">
        <v>3</v>
      </c>
      <c r="AG7" s="2" t="s">
        <v>3</v>
      </c>
      <c r="AH7" s="2" t="s">
        <v>3</v>
      </c>
      <c r="AI7" s="2" t="s">
        <v>3</v>
      </c>
      <c r="AJ7" s="2" t="s">
        <v>3</v>
      </c>
      <c r="AK7" s="2" t="s">
        <v>3</v>
      </c>
      <c r="AL7" s="2" t="s">
        <v>3</v>
      </c>
      <c r="AM7" s="2" t="s">
        <v>3</v>
      </c>
      <c r="AN7" s="2" t="s">
        <v>3</v>
      </c>
      <c r="AO7" s="2" t="s">
        <v>3</v>
      </c>
      <c r="AP7" s="2" t="s">
        <v>3</v>
      </c>
      <c r="AQ7" s="5"/>
      <c r="AR7" s="2" t="s">
        <v>3</v>
      </c>
      <c r="AS7" s="2" t="s">
        <v>3</v>
      </c>
    </row>
    <row r="8" spans="1:46"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row>
    <row r="9" spans="1:46" x14ac:dyDescent="0.25">
      <c r="A9" s="5" t="s">
        <v>4</v>
      </c>
      <c r="B9" s="5"/>
      <c r="C9" s="5"/>
      <c r="D9" s="5"/>
      <c r="E9" s="5"/>
      <c r="F9" s="5">
        <v>25911</v>
      </c>
      <c r="G9" s="5">
        <v>120452</v>
      </c>
      <c r="H9" s="5">
        <v>18429</v>
      </c>
      <c r="I9" s="5"/>
      <c r="J9" s="5">
        <v>68810</v>
      </c>
      <c r="K9" s="5">
        <v>10005</v>
      </c>
      <c r="L9" s="5">
        <v>620</v>
      </c>
      <c r="M9" s="5">
        <v>4152</v>
      </c>
      <c r="N9" s="5">
        <v>5028</v>
      </c>
      <c r="O9" s="5">
        <v>611</v>
      </c>
      <c r="P9" s="5">
        <v>48</v>
      </c>
      <c r="Q9" s="5">
        <v>722</v>
      </c>
      <c r="R9" s="5">
        <v>8347</v>
      </c>
      <c r="S9" s="5">
        <v>10524</v>
      </c>
      <c r="T9" s="5">
        <v>4020</v>
      </c>
      <c r="U9" s="5">
        <v>6112</v>
      </c>
      <c r="V9" s="5">
        <v>49732</v>
      </c>
      <c r="W9" s="5">
        <v>7706</v>
      </c>
      <c r="X9" s="5">
        <v>3924</v>
      </c>
      <c r="Y9" s="5">
        <v>16932</v>
      </c>
      <c r="Z9" s="5">
        <v>10314</v>
      </c>
      <c r="AA9" s="5">
        <v>12727</v>
      </c>
      <c r="AB9" s="5">
        <v>19004</v>
      </c>
      <c r="AC9" s="5">
        <v>7165</v>
      </c>
      <c r="AD9" s="5">
        <v>5909</v>
      </c>
      <c r="AE9" s="5">
        <v>3345</v>
      </c>
      <c r="AF9" s="5">
        <v>2202</v>
      </c>
      <c r="AG9" s="5"/>
      <c r="AH9" s="5"/>
      <c r="AI9" s="5"/>
      <c r="AJ9" s="5"/>
      <c r="AK9" s="5"/>
      <c r="AL9" s="5"/>
      <c r="AM9" s="5">
        <v>178757</v>
      </c>
      <c r="AN9" s="5">
        <v>267907</v>
      </c>
      <c r="AO9" s="5"/>
      <c r="AP9" s="5"/>
      <c r="AQ9" s="5"/>
      <c r="AR9" s="5">
        <f>(F9+G9+H9+J9+K9+L9+M9+N9+O9+P9+Q9+R9+S9+T9+U9+V9+W9+X9+Y9+Z9)/20</f>
        <v>18619.95</v>
      </c>
      <c r="AS9" s="5">
        <f>SUM(F9:AN9)/28</f>
        <v>31050.535714285714</v>
      </c>
    </row>
    <row r="10" spans="1:46"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row>
    <row r="11" spans="1:46" x14ac:dyDescent="0.25">
      <c r="A11" s="5" t="s">
        <v>38</v>
      </c>
      <c r="B11" s="5"/>
      <c r="C11" s="5"/>
      <c r="D11" s="5"/>
      <c r="E11" s="5"/>
      <c r="F11" s="5">
        <v>1474</v>
      </c>
      <c r="G11" s="5">
        <v>109323</v>
      </c>
      <c r="H11" s="5">
        <v>141806</v>
      </c>
      <c r="I11" s="5"/>
      <c r="J11" s="5">
        <v>161146</v>
      </c>
      <c r="K11" s="5"/>
      <c r="L11" s="5">
        <v>113863</v>
      </c>
      <c r="M11" s="5">
        <v>175491</v>
      </c>
      <c r="N11" s="5">
        <v>198557</v>
      </c>
      <c r="O11" s="5">
        <v>134098</v>
      </c>
      <c r="P11" s="5">
        <v>133228</v>
      </c>
      <c r="Q11" s="5">
        <v>133053</v>
      </c>
      <c r="R11" s="5">
        <v>161244</v>
      </c>
      <c r="S11" s="5">
        <v>171115</v>
      </c>
      <c r="T11" s="5">
        <v>129907</v>
      </c>
      <c r="U11" s="5">
        <v>116742</v>
      </c>
      <c r="V11" s="5">
        <v>130990</v>
      </c>
      <c r="W11" s="5">
        <v>182218</v>
      </c>
      <c r="X11" s="5">
        <v>200810</v>
      </c>
      <c r="Y11" s="5">
        <v>217441</v>
      </c>
      <c r="Z11" s="5">
        <v>215275</v>
      </c>
      <c r="AA11" s="5">
        <v>216817</v>
      </c>
      <c r="AB11" s="5">
        <v>215756</v>
      </c>
      <c r="AC11" s="5">
        <v>238075</v>
      </c>
      <c r="AD11" s="5">
        <v>242331</v>
      </c>
      <c r="AE11" s="5">
        <v>254284</v>
      </c>
      <c r="AF11" s="5">
        <v>282891</v>
      </c>
      <c r="AG11" s="5"/>
      <c r="AH11" s="5"/>
      <c r="AI11" s="5"/>
      <c r="AJ11" s="5"/>
      <c r="AK11" s="5"/>
      <c r="AL11" s="5"/>
      <c r="AM11" s="5">
        <v>405886</v>
      </c>
      <c r="AN11" s="5">
        <v>432373</v>
      </c>
      <c r="AO11" s="5"/>
      <c r="AP11" s="5"/>
      <c r="AQ11" s="5"/>
      <c r="AR11" s="5">
        <f t="shared" ref="AR11:AR30" si="0">(F11+G11+H11+J11+K11+L11+M11+N11+O11+P11+Q11+R11+S11+T11+U11+V11+W11+X11+Y11+Z11)/20</f>
        <v>141389.04999999999</v>
      </c>
      <c r="AS11" s="5">
        <f t="shared" ref="AS11:AS29" si="1">SUM(F11:AN11)/28</f>
        <v>182721.21428571429</v>
      </c>
    </row>
    <row r="12" spans="1:46" x14ac:dyDescent="0.25">
      <c r="A12" s="5" t="s">
        <v>5</v>
      </c>
      <c r="B12" s="5"/>
      <c r="C12" s="5"/>
      <c r="D12" s="5"/>
      <c r="E12" s="5"/>
      <c r="F12" s="5"/>
      <c r="G12" s="5">
        <v>39596</v>
      </c>
      <c r="H12" s="5">
        <v>49993</v>
      </c>
      <c r="I12" s="5"/>
      <c r="J12" s="5">
        <v>44897</v>
      </c>
      <c r="K12" s="5">
        <v>48708</v>
      </c>
      <c r="L12" s="5">
        <v>68030</v>
      </c>
      <c r="M12" s="5">
        <v>51623</v>
      </c>
      <c r="N12" s="5">
        <v>76313</v>
      </c>
      <c r="O12" s="5">
        <v>53670</v>
      </c>
      <c r="P12" s="5">
        <v>69817</v>
      </c>
      <c r="Q12" s="5">
        <v>63351</v>
      </c>
      <c r="R12" s="5">
        <v>74765</v>
      </c>
      <c r="S12" s="5">
        <v>70692</v>
      </c>
      <c r="T12" s="5">
        <v>79342</v>
      </c>
      <c r="U12" s="5">
        <v>43730</v>
      </c>
      <c r="V12" s="5">
        <v>56687</v>
      </c>
      <c r="W12" s="5">
        <v>126446</v>
      </c>
      <c r="X12" s="5">
        <v>82412</v>
      </c>
      <c r="Y12" s="5">
        <v>97863</v>
      </c>
      <c r="Z12" s="5">
        <v>96992</v>
      </c>
      <c r="AA12" s="5">
        <v>110739</v>
      </c>
      <c r="AB12" s="5">
        <v>112874</v>
      </c>
      <c r="AC12" s="5">
        <v>120032</v>
      </c>
      <c r="AD12" s="5">
        <v>121598</v>
      </c>
      <c r="AE12" s="5">
        <v>171563</v>
      </c>
      <c r="AF12" s="5">
        <v>173361</v>
      </c>
      <c r="AG12" s="5"/>
      <c r="AH12" s="5"/>
      <c r="AI12" s="5"/>
      <c r="AJ12" s="5"/>
      <c r="AK12" s="5"/>
      <c r="AL12" s="5"/>
      <c r="AM12" s="5">
        <v>466780</v>
      </c>
      <c r="AN12" s="5">
        <v>507895</v>
      </c>
      <c r="AO12" s="5"/>
      <c r="AP12" s="5"/>
      <c r="AQ12" s="5"/>
      <c r="AR12" s="5">
        <f t="shared" si="0"/>
        <v>64746.35</v>
      </c>
      <c r="AS12" s="5">
        <f t="shared" si="1"/>
        <v>109991.75</v>
      </c>
    </row>
    <row r="13" spans="1:46" x14ac:dyDescent="0.25">
      <c r="A13" s="7" t="s">
        <v>6</v>
      </c>
      <c r="B13" s="5"/>
      <c r="C13" s="5"/>
      <c r="D13" s="5"/>
      <c r="E13" s="5"/>
      <c r="F13" s="5"/>
      <c r="G13" s="5"/>
      <c r="H13" s="5"/>
      <c r="I13" s="5"/>
      <c r="J13" s="5"/>
      <c r="K13" s="5"/>
      <c r="L13" s="5"/>
      <c r="M13" s="5"/>
      <c r="N13" s="5"/>
      <c r="O13" s="5"/>
      <c r="P13" s="5"/>
      <c r="Q13" s="5"/>
      <c r="R13" s="5"/>
      <c r="S13" s="5"/>
      <c r="T13" s="5"/>
      <c r="U13" s="5"/>
      <c r="V13" s="5"/>
      <c r="W13" s="5"/>
      <c r="X13" s="5">
        <v>73005</v>
      </c>
      <c r="Y13" s="5">
        <v>72344</v>
      </c>
      <c r="Z13" s="5">
        <v>63461</v>
      </c>
      <c r="AA13" s="5">
        <v>73794</v>
      </c>
      <c r="AB13" s="5">
        <v>100678</v>
      </c>
      <c r="AC13" s="5">
        <v>83162</v>
      </c>
      <c r="AD13" s="5">
        <v>107209</v>
      </c>
      <c r="AE13" s="5">
        <v>113482</v>
      </c>
      <c r="AF13" s="5">
        <v>97819</v>
      </c>
      <c r="AG13" s="5"/>
      <c r="AH13" s="5"/>
      <c r="AI13" s="5"/>
      <c r="AJ13" s="5"/>
      <c r="AK13" s="5"/>
      <c r="AL13" s="5"/>
      <c r="AM13" s="5">
        <v>246606</v>
      </c>
      <c r="AN13" s="5">
        <v>305124</v>
      </c>
      <c r="AO13" s="5"/>
      <c r="AP13" s="5"/>
      <c r="AQ13" s="5"/>
      <c r="AR13" s="5">
        <f t="shared" si="0"/>
        <v>10440.5</v>
      </c>
      <c r="AS13" s="5">
        <f t="shared" si="1"/>
        <v>47738.714285714283</v>
      </c>
    </row>
    <row r="14" spans="1:46" x14ac:dyDescent="0.25">
      <c r="A14" s="5" t="s">
        <v>27</v>
      </c>
      <c r="B14" s="5"/>
      <c r="C14" s="5"/>
      <c r="D14" s="5"/>
      <c r="E14" s="5"/>
      <c r="F14" s="5"/>
      <c r="G14" s="5"/>
      <c r="H14" s="5">
        <v>98840</v>
      </c>
      <c r="I14" s="5"/>
      <c r="J14" s="5">
        <v>73903</v>
      </c>
      <c r="K14" s="5"/>
      <c r="L14" s="5">
        <v>65148</v>
      </c>
      <c r="M14" s="5"/>
      <c r="N14" s="5">
        <v>30184</v>
      </c>
      <c r="O14" s="5">
        <v>51986</v>
      </c>
      <c r="P14" s="5">
        <v>49100</v>
      </c>
      <c r="Q14" s="5">
        <v>58010</v>
      </c>
      <c r="R14" s="5">
        <v>86961</v>
      </c>
      <c r="S14" s="5">
        <v>29464</v>
      </c>
      <c r="T14" s="5">
        <v>51586</v>
      </c>
      <c r="U14" s="5">
        <v>51040</v>
      </c>
      <c r="V14" s="5"/>
      <c r="W14" s="5">
        <v>54699</v>
      </c>
      <c r="X14" s="5">
        <v>53987</v>
      </c>
      <c r="Y14" s="5">
        <v>55655</v>
      </c>
      <c r="Z14" s="5">
        <v>52015</v>
      </c>
      <c r="AA14" s="5">
        <v>59580</v>
      </c>
      <c r="AB14" s="5">
        <v>55720</v>
      </c>
      <c r="AC14" s="5">
        <v>54901</v>
      </c>
      <c r="AD14" s="5">
        <v>52439</v>
      </c>
      <c r="AE14" s="5">
        <v>23304</v>
      </c>
      <c r="AF14" s="5">
        <v>55840</v>
      </c>
      <c r="AG14" s="5"/>
      <c r="AH14" s="5"/>
      <c r="AI14" s="5"/>
      <c r="AJ14" s="5"/>
      <c r="AK14" s="5"/>
      <c r="AL14" s="5"/>
      <c r="AM14" s="5">
        <v>56479</v>
      </c>
      <c r="AN14" s="5">
        <v>55218</v>
      </c>
      <c r="AO14" s="5"/>
      <c r="AP14" s="5"/>
      <c r="AQ14" s="5"/>
      <c r="AR14" s="5">
        <f t="shared" si="0"/>
        <v>43128.9</v>
      </c>
      <c r="AS14" s="5">
        <f t="shared" si="1"/>
        <v>45573.535714285717</v>
      </c>
    </row>
    <row r="15" spans="1:46" x14ac:dyDescent="0.25">
      <c r="A15" s="5" t="s">
        <v>39</v>
      </c>
      <c r="B15" s="5"/>
      <c r="C15" s="5"/>
      <c r="D15" s="5"/>
      <c r="E15" s="5"/>
      <c r="F15" s="5"/>
      <c r="G15" s="5"/>
      <c r="H15" s="5"/>
      <c r="I15" s="5"/>
      <c r="J15" s="5"/>
      <c r="K15" s="5"/>
      <c r="L15" s="5"/>
      <c r="M15" s="5">
        <v>94999</v>
      </c>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f t="shared" si="0"/>
        <v>4749.95</v>
      </c>
      <c r="AS15" s="5">
        <f t="shared" si="1"/>
        <v>3392.8214285714284</v>
      </c>
    </row>
    <row r="16" spans="1:46" x14ac:dyDescent="0.25">
      <c r="A16" s="5" t="s">
        <v>40</v>
      </c>
      <c r="B16" s="5"/>
      <c r="C16" s="5"/>
      <c r="D16" s="5"/>
      <c r="E16" s="5"/>
      <c r="F16" s="5"/>
      <c r="G16" s="5"/>
      <c r="H16" s="5"/>
      <c r="I16" s="5"/>
      <c r="J16" s="5">
        <v>14464</v>
      </c>
      <c r="K16" s="5">
        <v>55697</v>
      </c>
      <c r="L16" s="5">
        <v>181292</v>
      </c>
      <c r="M16" s="5">
        <v>56360</v>
      </c>
      <c r="N16" s="5">
        <v>56648</v>
      </c>
      <c r="O16" s="5">
        <v>34811</v>
      </c>
      <c r="P16" s="5"/>
      <c r="Q16" s="5"/>
      <c r="R16" s="5"/>
      <c r="S16" s="5"/>
      <c r="T16" s="5"/>
      <c r="U16" s="5">
        <v>6154</v>
      </c>
      <c r="V16" s="5">
        <v>17752</v>
      </c>
      <c r="W16" s="5"/>
      <c r="X16" s="5"/>
      <c r="Y16" s="5"/>
      <c r="Z16" s="5"/>
      <c r="AA16" s="5"/>
      <c r="AB16" s="5"/>
      <c r="AC16" s="5">
        <v>15867</v>
      </c>
      <c r="AD16" s="5"/>
      <c r="AE16" s="7">
        <v>18000</v>
      </c>
      <c r="AF16" s="5">
        <v>19000</v>
      </c>
      <c r="AG16" s="5"/>
      <c r="AH16" s="5"/>
      <c r="AI16" s="5"/>
      <c r="AJ16" s="5"/>
      <c r="AK16" s="5"/>
      <c r="AL16" s="5"/>
      <c r="AM16" s="5">
        <v>20000</v>
      </c>
      <c r="AN16" s="5">
        <v>20000</v>
      </c>
      <c r="AO16" s="5"/>
      <c r="AP16" s="5"/>
      <c r="AQ16" s="5"/>
      <c r="AR16" s="5">
        <f t="shared" si="0"/>
        <v>21158.9</v>
      </c>
      <c r="AS16" s="5">
        <f t="shared" si="1"/>
        <v>18430.178571428572</v>
      </c>
    </row>
    <row r="17" spans="1:45" x14ac:dyDescent="0.25">
      <c r="A17" s="5" t="s">
        <v>7</v>
      </c>
      <c r="B17" s="5"/>
      <c r="C17" s="5"/>
      <c r="D17" s="5"/>
      <c r="E17" s="5"/>
      <c r="F17" s="5"/>
      <c r="G17" s="5"/>
      <c r="H17" s="5"/>
      <c r="I17" s="5"/>
      <c r="J17" s="5"/>
      <c r="K17" s="5"/>
      <c r="L17" s="5"/>
      <c r="M17" s="5">
        <v>22565</v>
      </c>
      <c r="N17" s="5">
        <v>18619</v>
      </c>
      <c r="O17" s="5">
        <v>13043</v>
      </c>
      <c r="P17" s="5"/>
      <c r="Q17" s="5"/>
      <c r="R17" s="5"/>
      <c r="S17" s="5"/>
      <c r="T17" s="5"/>
      <c r="U17" s="5"/>
      <c r="V17" s="5"/>
      <c r="W17" s="5">
        <v>15453</v>
      </c>
      <c r="X17" s="5"/>
      <c r="Y17" s="5"/>
      <c r="Z17" s="5"/>
      <c r="AA17" s="5"/>
      <c r="AB17" s="5"/>
      <c r="AC17" s="5"/>
      <c r="AD17" s="5"/>
      <c r="AE17" s="5"/>
      <c r="AF17" s="5"/>
      <c r="AG17" s="5"/>
      <c r="AH17" s="5"/>
      <c r="AI17" s="5"/>
      <c r="AJ17" s="5"/>
      <c r="AK17" s="5"/>
      <c r="AL17" s="5"/>
      <c r="AM17" s="5"/>
      <c r="AN17" s="5"/>
      <c r="AO17" s="5"/>
      <c r="AP17" s="5"/>
      <c r="AQ17" s="5"/>
      <c r="AR17" s="5">
        <f t="shared" si="0"/>
        <v>3484</v>
      </c>
      <c r="AS17" s="5">
        <f t="shared" si="1"/>
        <v>2488.5714285714284</v>
      </c>
    </row>
    <row r="18" spans="1:45" x14ac:dyDescent="0.25">
      <c r="A18" s="5" t="s">
        <v>41</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f t="shared" si="0"/>
        <v>0</v>
      </c>
      <c r="AS18" s="5">
        <f t="shared" si="1"/>
        <v>0</v>
      </c>
    </row>
    <row r="19" spans="1:45" x14ac:dyDescent="0.25">
      <c r="A19" s="5" t="s">
        <v>42</v>
      </c>
      <c r="B19" s="5"/>
      <c r="C19" s="5"/>
      <c r="D19" s="5"/>
      <c r="E19" s="5"/>
      <c r="F19" s="5">
        <v>6424</v>
      </c>
      <c r="G19" s="5">
        <v>11314</v>
      </c>
      <c r="H19" s="5">
        <v>10297</v>
      </c>
      <c r="I19" s="5"/>
      <c r="J19" s="5">
        <v>7180</v>
      </c>
      <c r="K19" s="5">
        <v>6988</v>
      </c>
      <c r="L19" s="5">
        <v>7358</v>
      </c>
      <c r="M19" s="5">
        <v>9575</v>
      </c>
      <c r="N19" s="5">
        <v>8516</v>
      </c>
      <c r="O19" s="5">
        <v>7176</v>
      </c>
      <c r="P19" s="5">
        <v>6332</v>
      </c>
      <c r="Q19" s="7">
        <v>6250</v>
      </c>
      <c r="R19" s="7">
        <v>7380</v>
      </c>
      <c r="S19" s="5">
        <v>7068</v>
      </c>
      <c r="T19" s="5">
        <v>6838</v>
      </c>
      <c r="U19" s="5">
        <v>6416</v>
      </c>
      <c r="V19" s="5">
        <v>8516</v>
      </c>
      <c r="W19" s="5">
        <v>9634</v>
      </c>
      <c r="X19" s="5">
        <v>10746</v>
      </c>
      <c r="Y19" s="7">
        <v>10242</v>
      </c>
      <c r="Z19" s="5">
        <v>9531</v>
      </c>
      <c r="AA19" s="5">
        <v>10825</v>
      </c>
      <c r="AB19" s="5">
        <v>13471</v>
      </c>
      <c r="AC19" s="5">
        <v>15244</v>
      </c>
      <c r="AD19" s="5">
        <v>15665</v>
      </c>
      <c r="AE19" s="5">
        <v>16371</v>
      </c>
      <c r="AF19" s="5">
        <v>18128</v>
      </c>
      <c r="AG19" s="5"/>
      <c r="AH19" s="5"/>
      <c r="AI19" s="5"/>
      <c r="AJ19" s="5"/>
      <c r="AK19" s="5"/>
      <c r="AL19" s="5"/>
      <c r="AM19" s="5">
        <v>51903</v>
      </c>
      <c r="AN19" s="5">
        <v>60536</v>
      </c>
      <c r="AO19" s="5"/>
      <c r="AP19" s="5"/>
      <c r="AQ19" s="5"/>
      <c r="AR19" s="5">
        <f t="shared" si="0"/>
        <v>8189.05</v>
      </c>
      <c r="AS19" s="5">
        <f t="shared" si="1"/>
        <v>13068.714285714286</v>
      </c>
    </row>
    <row r="20" spans="1:45" x14ac:dyDescent="0.25">
      <c r="A20" s="5" t="s">
        <v>8</v>
      </c>
      <c r="B20" s="5"/>
      <c r="C20" s="5"/>
      <c r="D20" s="5"/>
      <c r="E20" s="5"/>
      <c r="F20" s="5"/>
      <c r="G20" s="5"/>
      <c r="H20" s="5"/>
      <c r="I20" s="5"/>
      <c r="J20" s="5">
        <v>8218</v>
      </c>
      <c r="K20" s="5">
        <v>10877</v>
      </c>
      <c r="L20" s="5">
        <v>24779</v>
      </c>
      <c r="M20" s="5">
        <v>26934</v>
      </c>
      <c r="N20" s="5">
        <v>28533</v>
      </c>
      <c r="O20" s="5">
        <v>25135</v>
      </c>
      <c r="P20" s="5">
        <v>30509</v>
      </c>
      <c r="Q20" s="5">
        <v>40675</v>
      </c>
      <c r="R20" s="5">
        <v>39802</v>
      </c>
      <c r="S20" s="5">
        <v>38165</v>
      </c>
      <c r="T20" s="5">
        <v>36602</v>
      </c>
      <c r="U20" s="5">
        <v>35097</v>
      </c>
      <c r="V20" s="5">
        <v>38026</v>
      </c>
      <c r="W20" s="5">
        <v>59185</v>
      </c>
      <c r="X20" s="5">
        <v>71831</v>
      </c>
      <c r="Y20" s="5">
        <v>68350</v>
      </c>
      <c r="Z20" s="5">
        <v>65570</v>
      </c>
      <c r="AA20" s="5">
        <v>65477</v>
      </c>
      <c r="AB20" s="5">
        <v>70127</v>
      </c>
      <c r="AC20" s="5">
        <v>75854</v>
      </c>
      <c r="AD20" s="5">
        <v>69383</v>
      </c>
      <c r="AE20" s="5">
        <v>65297</v>
      </c>
      <c r="AF20" s="5">
        <v>69381</v>
      </c>
      <c r="AG20" s="5"/>
      <c r="AH20" s="5"/>
      <c r="AI20" s="5"/>
      <c r="AJ20" s="5"/>
      <c r="AK20" s="5"/>
      <c r="AL20" s="5"/>
      <c r="AM20" s="5">
        <v>121583</v>
      </c>
      <c r="AN20" s="5">
        <v>136869</v>
      </c>
      <c r="AO20" s="5"/>
      <c r="AP20" s="5"/>
      <c r="AQ20" s="5"/>
      <c r="AR20" s="5">
        <f t="shared" si="0"/>
        <v>32414.400000000001</v>
      </c>
      <c r="AS20" s="5">
        <f t="shared" si="1"/>
        <v>47223.535714285717</v>
      </c>
    </row>
    <row r="21" spans="1:45" x14ac:dyDescent="0.25">
      <c r="A21" s="5" t="s">
        <v>9</v>
      </c>
      <c r="B21" s="5"/>
      <c r="C21" s="5"/>
      <c r="D21" s="5"/>
      <c r="E21" s="5"/>
      <c r="F21" s="5"/>
      <c r="G21" s="5"/>
      <c r="H21" s="5"/>
      <c r="I21" s="5"/>
      <c r="J21" s="5"/>
      <c r="K21" s="5"/>
      <c r="L21" s="5"/>
      <c r="M21" s="5"/>
      <c r="N21" s="5"/>
      <c r="O21" s="5"/>
      <c r="P21" s="5"/>
      <c r="Q21" s="5"/>
      <c r="R21" s="5"/>
      <c r="S21" s="5"/>
      <c r="T21" s="5">
        <v>20483</v>
      </c>
      <c r="U21" s="5">
        <v>35434</v>
      </c>
      <c r="V21" s="5">
        <v>24401</v>
      </c>
      <c r="W21" s="5">
        <v>35012</v>
      </c>
      <c r="X21" s="5">
        <v>33023</v>
      </c>
      <c r="Y21" s="5">
        <v>32882</v>
      </c>
      <c r="Z21" s="5">
        <v>33503</v>
      </c>
      <c r="AA21" s="5">
        <v>40114</v>
      </c>
      <c r="AB21" s="5">
        <v>39387</v>
      </c>
      <c r="AC21" s="5">
        <v>36121</v>
      </c>
      <c r="AD21" s="5">
        <v>32291</v>
      </c>
      <c r="AE21" s="5">
        <v>31946</v>
      </c>
      <c r="AF21" s="5">
        <v>30344</v>
      </c>
      <c r="AG21" s="5"/>
      <c r="AH21" s="5"/>
      <c r="AI21" s="5"/>
      <c r="AJ21" s="5"/>
      <c r="AK21" s="5"/>
      <c r="AL21" s="5"/>
      <c r="AM21" s="5">
        <v>72558</v>
      </c>
      <c r="AN21" s="5">
        <v>85065</v>
      </c>
      <c r="AO21" s="5"/>
      <c r="AP21" s="5"/>
      <c r="AQ21" s="5"/>
      <c r="AR21" s="5">
        <f t="shared" si="0"/>
        <v>10736.9</v>
      </c>
      <c r="AS21" s="5">
        <f t="shared" si="1"/>
        <v>20805.857142857141</v>
      </c>
    </row>
    <row r="22" spans="1:45" x14ac:dyDescent="0.25">
      <c r="A22" s="5" t="s">
        <v>10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f t="shared" si="0"/>
        <v>0</v>
      </c>
      <c r="AS22" s="5">
        <f t="shared" si="1"/>
        <v>0</v>
      </c>
    </row>
    <row r="23" spans="1:45" x14ac:dyDescent="0.25">
      <c r="A23" s="19" t="s">
        <v>43</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f t="shared" si="0"/>
        <v>0</v>
      </c>
      <c r="AS23" s="5">
        <f t="shared" si="1"/>
        <v>0</v>
      </c>
    </row>
    <row r="24" spans="1:45" x14ac:dyDescent="0.25">
      <c r="A24" s="5" t="s">
        <v>44</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f t="shared" si="0"/>
        <v>0</v>
      </c>
      <c r="AS24" s="5">
        <f t="shared" si="1"/>
        <v>0</v>
      </c>
    </row>
    <row r="25" spans="1:45" x14ac:dyDescent="0.25">
      <c r="A25" s="5" t="s">
        <v>45</v>
      </c>
      <c r="B25" s="5"/>
      <c r="C25" s="5"/>
      <c r="D25" s="5"/>
      <c r="E25" s="5"/>
      <c r="F25" s="5">
        <v>16824</v>
      </c>
      <c r="G25" s="5"/>
      <c r="H25" s="5"/>
      <c r="I25" s="5"/>
      <c r="J25" s="5"/>
      <c r="K25" s="5"/>
      <c r="L25" s="5">
        <v>9000</v>
      </c>
      <c r="M25" s="5">
        <v>5000</v>
      </c>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f t="shared" si="0"/>
        <v>1541.2</v>
      </c>
      <c r="AS25" s="5">
        <f t="shared" si="1"/>
        <v>1100.8571428571429</v>
      </c>
    </row>
    <row r="26" spans="1:45" x14ac:dyDescent="0.25">
      <c r="A26" s="5" t="s">
        <v>46</v>
      </c>
      <c r="B26" s="5"/>
      <c r="C26" s="5"/>
      <c r="D26" s="5"/>
      <c r="E26" s="5"/>
      <c r="F26" s="5"/>
      <c r="G26" s="5"/>
      <c r="H26" s="5"/>
      <c r="I26" s="5"/>
      <c r="J26" s="5"/>
      <c r="K26" s="5"/>
      <c r="L26" s="5"/>
      <c r="M26" s="5">
        <v>57568</v>
      </c>
      <c r="N26" s="5">
        <v>25250</v>
      </c>
      <c r="O26" s="5">
        <v>32322</v>
      </c>
      <c r="P26" s="5">
        <v>74868</v>
      </c>
      <c r="Q26" s="5">
        <v>51221</v>
      </c>
      <c r="R26" s="5">
        <v>56445</v>
      </c>
      <c r="S26" s="5">
        <v>39099</v>
      </c>
      <c r="T26" s="5">
        <v>43482</v>
      </c>
      <c r="U26" s="5"/>
      <c r="V26" s="5">
        <v>61224</v>
      </c>
      <c r="W26" s="5">
        <v>35907</v>
      </c>
      <c r="X26" s="5">
        <v>20595</v>
      </c>
      <c r="Y26" s="5">
        <v>26089</v>
      </c>
      <c r="Z26" s="5">
        <v>18119</v>
      </c>
      <c r="AA26" s="5">
        <v>47695</v>
      </c>
      <c r="AB26" s="5">
        <v>19042</v>
      </c>
      <c r="AC26" s="5">
        <v>18148</v>
      </c>
      <c r="AD26" s="5">
        <v>28692</v>
      </c>
      <c r="AE26" s="5">
        <v>26223</v>
      </c>
      <c r="AF26" s="5">
        <v>19311</v>
      </c>
      <c r="AG26" s="5"/>
      <c r="AH26" s="5"/>
      <c r="AI26" s="5"/>
      <c r="AJ26" s="5"/>
      <c r="AK26" s="5"/>
      <c r="AL26" s="5"/>
      <c r="AM26" s="5">
        <v>60625</v>
      </c>
      <c r="AN26" s="5">
        <v>133528</v>
      </c>
      <c r="AO26" s="5"/>
      <c r="AP26" s="5"/>
      <c r="AQ26" s="5"/>
      <c r="AR26" s="5">
        <f t="shared" si="0"/>
        <v>27109.45</v>
      </c>
      <c r="AS26" s="5">
        <f t="shared" si="1"/>
        <v>31980.464285714286</v>
      </c>
    </row>
    <row r="27" spans="1:45" x14ac:dyDescent="0.25">
      <c r="A27" s="5" t="s">
        <v>61</v>
      </c>
      <c r="B27" s="5"/>
      <c r="C27" s="5"/>
      <c r="D27" s="5"/>
      <c r="E27" s="5"/>
      <c r="F27" s="5"/>
      <c r="G27" s="5"/>
      <c r="H27" s="5"/>
      <c r="I27" s="5"/>
      <c r="J27" s="5">
        <v>50000</v>
      </c>
      <c r="K27" s="5">
        <v>15000</v>
      </c>
      <c r="L27" s="5">
        <v>150000</v>
      </c>
      <c r="M27" s="5"/>
      <c r="N27" s="5"/>
      <c r="O27" s="5">
        <v>28120</v>
      </c>
      <c r="P27" s="5"/>
      <c r="Q27" s="5">
        <v>23986</v>
      </c>
      <c r="R27" s="5">
        <v>10000</v>
      </c>
      <c r="S27" s="5">
        <v>228937</v>
      </c>
      <c r="T27" s="5">
        <v>397605</v>
      </c>
      <c r="U27" s="5">
        <v>178495</v>
      </c>
      <c r="V27" s="5">
        <v>1646150</v>
      </c>
      <c r="W27" s="5">
        <v>60876</v>
      </c>
      <c r="X27" s="5">
        <v>35000</v>
      </c>
      <c r="Y27" s="5">
        <v>94379</v>
      </c>
      <c r="Z27" s="5">
        <v>51256</v>
      </c>
      <c r="AA27" s="5">
        <v>102766</v>
      </c>
      <c r="AB27" s="5">
        <v>155500</v>
      </c>
      <c r="AC27" s="5">
        <v>267332</v>
      </c>
      <c r="AD27" s="5">
        <v>180100</v>
      </c>
      <c r="AE27" s="5">
        <v>211400</v>
      </c>
      <c r="AF27" s="5">
        <v>327575</v>
      </c>
      <c r="AG27" s="5"/>
      <c r="AH27" s="5"/>
      <c r="AI27" s="5"/>
      <c r="AJ27" s="5"/>
      <c r="AK27" s="5"/>
      <c r="AL27" s="5"/>
      <c r="AM27" s="5">
        <v>1035809.3</v>
      </c>
      <c r="AN27" s="5">
        <v>1178771</v>
      </c>
      <c r="AO27" s="5"/>
      <c r="AP27" s="5"/>
      <c r="AQ27" s="5"/>
      <c r="AR27" s="5">
        <f t="shared" si="0"/>
        <v>148490.20000000001</v>
      </c>
      <c r="AS27" s="5">
        <f t="shared" si="1"/>
        <v>229609.18928571427</v>
      </c>
    </row>
    <row r="28" spans="1:45" x14ac:dyDescent="0.25">
      <c r="A28" s="5" t="s">
        <v>63</v>
      </c>
      <c r="B28" s="5"/>
      <c r="C28" s="5"/>
      <c r="D28" s="5"/>
      <c r="E28" s="5"/>
      <c r="F28" s="5"/>
      <c r="G28" s="5"/>
      <c r="H28" s="5"/>
      <c r="I28" s="5"/>
      <c r="J28" s="5"/>
      <c r="K28" s="5"/>
      <c r="L28" s="5"/>
      <c r="M28" s="5">
        <v>4000</v>
      </c>
      <c r="N28" s="5">
        <v>12700</v>
      </c>
      <c r="O28" s="5">
        <v>15040</v>
      </c>
      <c r="P28" s="5">
        <v>29200</v>
      </c>
      <c r="Q28" s="5">
        <v>9150</v>
      </c>
      <c r="R28" s="5">
        <v>3350</v>
      </c>
      <c r="S28" s="5">
        <v>9200</v>
      </c>
      <c r="T28" s="5">
        <v>9650</v>
      </c>
      <c r="U28" s="5"/>
      <c r="V28" s="5"/>
      <c r="W28" s="5"/>
      <c r="X28" s="5"/>
      <c r="Y28" s="5"/>
      <c r="Z28" s="5">
        <v>5032</v>
      </c>
      <c r="AA28" s="5"/>
      <c r="AB28" s="5"/>
      <c r="AC28" s="5"/>
      <c r="AD28" s="5"/>
      <c r="AE28" s="5"/>
      <c r="AF28" s="5"/>
      <c r="AG28" s="5"/>
      <c r="AH28" s="5"/>
      <c r="AI28" s="5"/>
      <c r="AJ28" s="5"/>
      <c r="AK28" s="5"/>
      <c r="AL28" s="5"/>
      <c r="AM28" s="5"/>
      <c r="AN28" s="5"/>
      <c r="AO28" s="5"/>
      <c r="AP28" s="5"/>
      <c r="AQ28" s="5"/>
      <c r="AR28" s="5">
        <f t="shared" si="0"/>
        <v>4866.1000000000004</v>
      </c>
      <c r="AS28" s="5">
        <f t="shared" si="1"/>
        <v>3475.7857142857142</v>
      </c>
    </row>
    <row r="29" spans="1:45" x14ac:dyDescent="0.25">
      <c r="A29" s="5" t="s">
        <v>57</v>
      </c>
      <c r="B29" s="5"/>
      <c r="C29" s="5"/>
      <c r="D29" s="5"/>
      <c r="E29" s="5"/>
      <c r="F29" s="5">
        <v>1753</v>
      </c>
      <c r="G29" s="5">
        <v>122123</v>
      </c>
      <c r="H29" s="5">
        <v>27831</v>
      </c>
      <c r="I29" s="5"/>
      <c r="J29" s="5"/>
      <c r="K29" s="5">
        <v>4557</v>
      </c>
      <c r="L29" s="5">
        <v>96901</v>
      </c>
      <c r="M29" s="5">
        <v>6804</v>
      </c>
      <c r="N29" s="5">
        <v>16201</v>
      </c>
      <c r="O29" s="5">
        <v>4257</v>
      </c>
      <c r="P29" s="5"/>
      <c r="Q29" s="5">
        <v>2105</v>
      </c>
      <c r="R29" s="5"/>
      <c r="S29" s="5">
        <v>9855</v>
      </c>
      <c r="T29" s="5">
        <v>12841</v>
      </c>
      <c r="U29" s="5">
        <v>18317</v>
      </c>
      <c r="V29" s="5">
        <v>6763</v>
      </c>
      <c r="W29" s="5">
        <v>16018</v>
      </c>
      <c r="X29" s="5">
        <v>7335</v>
      </c>
      <c r="Y29" s="5">
        <v>4658</v>
      </c>
      <c r="Z29" s="5"/>
      <c r="AA29" s="5">
        <v>2934</v>
      </c>
      <c r="AB29" s="5">
        <v>19435</v>
      </c>
      <c r="AC29" s="5">
        <v>25499</v>
      </c>
      <c r="AD29" s="5"/>
      <c r="AE29" s="5">
        <v>15640</v>
      </c>
      <c r="AF29" s="5">
        <v>18944</v>
      </c>
      <c r="AG29" s="5"/>
      <c r="AH29" s="5"/>
      <c r="AI29" s="5"/>
      <c r="AJ29" s="5"/>
      <c r="AK29" s="5"/>
      <c r="AL29" s="5"/>
      <c r="AM29" s="5">
        <v>56633</v>
      </c>
      <c r="AN29" s="5">
        <v>39057</v>
      </c>
      <c r="AO29" s="5"/>
      <c r="AP29" s="5"/>
      <c r="AQ29" s="5"/>
      <c r="AR29" s="5">
        <f t="shared" si="0"/>
        <v>17915.95</v>
      </c>
      <c r="AS29" s="5">
        <f t="shared" si="1"/>
        <v>19159.321428571428</v>
      </c>
    </row>
    <row r="30" spans="1:45" x14ac:dyDescent="0.25">
      <c r="A30" s="5" t="s">
        <v>62</v>
      </c>
      <c r="B30" s="5"/>
      <c r="C30" s="5"/>
      <c r="D30" s="5"/>
      <c r="E30" s="5"/>
      <c r="F30" s="5">
        <v>260127</v>
      </c>
      <c r="G30" s="5">
        <v>13432</v>
      </c>
      <c r="H30" s="5">
        <v>80806</v>
      </c>
      <c r="I30" s="5"/>
      <c r="J30" s="5">
        <v>93960</v>
      </c>
      <c r="K30" s="5">
        <v>330997</v>
      </c>
      <c r="L30" s="5"/>
      <c r="M30" s="5">
        <v>43628</v>
      </c>
      <c r="N30" s="5">
        <v>4312</v>
      </c>
      <c r="O30" s="5">
        <v>2278</v>
      </c>
      <c r="P30" s="5">
        <v>36860</v>
      </c>
      <c r="Q30" s="5">
        <v>18307</v>
      </c>
      <c r="R30" s="5">
        <v>23144</v>
      </c>
      <c r="S30" s="5">
        <v>63433</v>
      </c>
      <c r="T30" s="5">
        <v>57066</v>
      </c>
      <c r="U30" s="5">
        <v>58181</v>
      </c>
      <c r="V30" s="5">
        <v>132239</v>
      </c>
      <c r="W30" s="5">
        <v>39371</v>
      </c>
      <c r="X30" s="5">
        <v>76266</v>
      </c>
      <c r="Y30" s="5">
        <v>97291</v>
      </c>
      <c r="Z30" s="5">
        <v>116265</v>
      </c>
      <c r="AA30" s="5">
        <v>151980</v>
      </c>
      <c r="AB30" s="5">
        <v>94067</v>
      </c>
      <c r="AC30" s="5">
        <f>100197-15867</f>
        <v>84330</v>
      </c>
      <c r="AD30" s="5">
        <v>114333</v>
      </c>
      <c r="AE30" s="5">
        <v>65779</v>
      </c>
      <c r="AF30" s="5">
        <v>140943</v>
      </c>
      <c r="AG30" s="5"/>
      <c r="AH30" s="5"/>
      <c r="AI30" s="5"/>
      <c r="AJ30" s="5"/>
      <c r="AK30" s="5"/>
      <c r="AL30" s="5"/>
      <c r="AM30" s="5">
        <v>404612</v>
      </c>
      <c r="AN30" s="5">
        <v>506784</v>
      </c>
      <c r="AO30" s="5"/>
      <c r="AP30" s="5"/>
      <c r="AQ30" s="5"/>
      <c r="AR30" s="5">
        <f t="shared" si="0"/>
        <v>77398.149999999994</v>
      </c>
      <c r="AS30" s="5">
        <f>(F30+G30+H30+J30+K30+L30+M30+N30+O30+P30+Q30+R30+S30+T30+U30+V30+W30+X30+Y30+Z30+AA30+AB30+AC30+AD30+AE30+AF30+AM30+AN30)/28</f>
        <v>111099.67857142857</v>
      </c>
    </row>
    <row r="31" spans="1:4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row>
    <row r="32" spans="1:45" x14ac:dyDescent="0.25">
      <c r="A32" s="5" t="s">
        <v>11</v>
      </c>
      <c r="B32" s="5">
        <f t="shared" ref="B32:AL32" si="2">SUM(B9:B31)</f>
        <v>0</v>
      </c>
      <c r="C32" s="5">
        <f t="shared" si="2"/>
        <v>0</v>
      </c>
      <c r="D32" s="5">
        <f t="shared" si="2"/>
        <v>0</v>
      </c>
      <c r="E32" s="5">
        <f t="shared" si="2"/>
        <v>0</v>
      </c>
      <c r="F32" s="5">
        <f t="shared" si="2"/>
        <v>312513</v>
      </c>
      <c r="G32" s="5">
        <f t="shared" si="2"/>
        <v>416240</v>
      </c>
      <c r="H32" s="5">
        <f t="shared" si="2"/>
        <v>428002</v>
      </c>
      <c r="I32" s="5">
        <v>416087</v>
      </c>
      <c r="J32" s="5">
        <f t="shared" si="2"/>
        <v>522578</v>
      </c>
      <c r="K32" s="5">
        <f t="shared" si="2"/>
        <v>482829</v>
      </c>
      <c r="L32" s="5">
        <f t="shared" si="2"/>
        <v>716991</v>
      </c>
      <c r="M32" s="5">
        <f t="shared" si="2"/>
        <v>558699</v>
      </c>
      <c r="N32" s="5">
        <f t="shared" si="2"/>
        <v>480861</v>
      </c>
      <c r="O32" s="5">
        <f t="shared" si="2"/>
        <v>402547</v>
      </c>
      <c r="P32" s="5">
        <f t="shared" si="2"/>
        <v>429962</v>
      </c>
      <c r="Q32" s="5">
        <f t="shared" si="2"/>
        <v>406830</v>
      </c>
      <c r="R32" s="5">
        <f t="shared" si="2"/>
        <v>471438</v>
      </c>
      <c r="S32" s="5">
        <f t="shared" si="2"/>
        <v>677552</v>
      </c>
      <c r="T32" s="5">
        <f t="shared" si="2"/>
        <v>849422</v>
      </c>
      <c r="U32" s="5">
        <f t="shared" si="2"/>
        <v>555718</v>
      </c>
      <c r="V32" s="5">
        <f t="shared" si="2"/>
        <v>2172480</v>
      </c>
      <c r="W32" s="5">
        <f t="shared" si="2"/>
        <v>642525</v>
      </c>
      <c r="X32" s="5">
        <f t="shared" si="2"/>
        <v>668934</v>
      </c>
      <c r="Y32" s="5">
        <f t="shared" si="2"/>
        <v>794126</v>
      </c>
      <c r="Z32" s="5">
        <f t="shared" si="2"/>
        <v>737333</v>
      </c>
      <c r="AA32" s="5">
        <f t="shared" si="2"/>
        <v>895448</v>
      </c>
      <c r="AB32" s="5">
        <f t="shared" si="2"/>
        <v>915061</v>
      </c>
      <c r="AC32" s="5">
        <f t="shared" si="2"/>
        <v>1041730</v>
      </c>
      <c r="AD32" s="5">
        <f t="shared" si="2"/>
        <v>969950</v>
      </c>
      <c r="AE32" s="5">
        <f t="shared" si="2"/>
        <v>1016634</v>
      </c>
      <c r="AF32" s="5">
        <f t="shared" si="2"/>
        <v>1255739</v>
      </c>
      <c r="AG32" s="5">
        <f t="shared" si="2"/>
        <v>0</v>
      </c>
      <c r="AH32" s="5">
        <v>1606534</v>
      </c>
      <c r="AI32" s="5">
        <v>2157402</v>
      </c>
      <c r="AJ32" s="5">
        <f t="shared" si="2"/>
        <v>0</v>
      </c>
      <c r="AK32" s="5">
        <v>2833832</v>
      </c>
      <c r="AL32" s="5">
        <f t="shared" si="2"/>
        <v>0</v>
      </c>
      <c r="AM32" s="5">
        <f>SUM(AM9:AM30)</f>
        <v>3178231.3</v>
      </c>
      <c r="AN32" s="5">
        <f>SUM(AN9:AN30)</f>
        <v>3729127</v>
      </c>
      <c r="AO32" s="5"/>
      <c r="AP32" s="5"/>
      <c r="AQ32" s="5"/>
      <c r="AR32" s="5">
        <f>SUM(AR9:AR30)</f>
        <v>636379</v>
      </c>
      <c r="AS32" s="5">
        <f>SUM(AS9:AS30)</f>
        <v>918910.72499999998</v>
      </c>
    </row>
    <row r="33" spans="1:45" x14ac:dyDescent="0.25">
      <c r="A33" s="5" t="s">
        <v>12</v>
      </c>
      <c r="B33" s="5"/>
      <c r="C33" s="5"/>
      <c r="D33" s="5"/>
      <c r="E33" s="5"/>
      <c r="F33" s="5"/>
      <c r="G33" s="5">
        <v>416243</v>
      </c>
      <c r="H33" s="5"/>
      <c r="I33" s="5"/>
      <c r="J33" s="5"/>
      <c r="K33" s="5"/>
      <c r="L33" s="5"/>
      <c r="M33" s="5"/>
      <c r="N33" s="5"/>
      <c r="O33" s="5"/>
      <c r="P33" s="5"/>
      <c r="Q33" s="5"/>
      <c r="R33" s="5"/>
      <c r="S33" s="5">
        <v>677551</v>
      </c>
      <c r="T33" s="5"/>
      <c r="U33" s="5"/>
      <c r="V33" s="5">
        <v>2163353</v>
      </c>
      <c r="W33" s="5">
        <v>642524</v>
      </c>
      <c r="X33" s="5">
        <v>668932</v>
      </c>
      <c r="Y33" s="5"/>
      <c r="Z33" s="5">
        <v>737334</v>
      </c>
      <c r="AA33" s="5"/>
      <c r="AB33" s="5">
        <v>915060</v>
      </c>
      <c r="AC33" s="5">
        <v>1041734</v>
      </c>
      <c r="AD33" s="5"/>
      <c r="AE33" s="5">
        <v>1016635</v>
      </c>
      <c r="AF33" s="5">
        <v>928162</v>
      </c>
      <c r="AG33" s="5"/>
      <c r="AH33" s="5"/>
      <c r="AI33" s="5"/>
      <c r="AJ33" s="5"/>
      <c r="AK33" s="5"/>
      <c r="AL33" s="5"/>
      <c r="AM33" s="5">
        <v>2210887</v>
      </c>
      <c r="AN33" s="5">
        <v>3737138</v>
      </c>
      <c r="AO33" s="5"/>
      <c r="AP33" s="5"/>
      <c r="AQ33" s="5"/>
      <c r="AR33" s="5"/>
      <c r="AS33" s="5"/>
    </row>
    <row r="34" spans="1:45" x14ac:dyDescent="0.25">
      <c r="A34" s="5" t="s">
        <v>13</v>
      </c>
      <c r="B34" s="5"/>
      <c r="C34" s="5"/>
      <c r="D34" s="5"/>
      <c r="E34" s="5"/>
      <c r="F34" s="5"/>
      <c r="G34" s="5">
        <f>G32-G33</f>
        <v>-3</v>
      </c>
      <c r="H34" s="5"/>
      <c r="I34" s="5"/>
      <c r="J34" s="5"/>
      <c r="K34" s="5"/>
      <c r="L34" s="5"/>
      <c r="M34" s="5"/>
      <c r="N34" s="5"/>
      <c r="O34" s="5"/>
      <c r="P34" s="5"/>
      <c r="Q34" s="5"/>
      <c r="R34" s="5"/>
      <c r="S34" s="5">
        <v>1</v>
      </c>
      <c r="T34" s="5"/>
      <c r="U34" s="5"/>
      <c r="V34" s="5">
        <v>9127</v>
      </c>
      <c r="W34" s="5">
        <v>1</v>
      </c>
      <c r="X34" s="5">
        <f>X32-X33</f>
        <v>2</v>
      </c>
      <c r="Y34" s="5"/>
      <c r="Z34" s="5">
        <f>Z33-Z32</f>
        <v>1</v>
      </c>
      <c r="AA34" s="5"/>
      <c r="AB34" s="5">
        <v>1</v>
      </c>
      <c r="AC34" s="5">
        <f>AC32-AC33</f>
        <v>-4</v>
      </c>
      <c r="AD34" s="5"/>
      <c r="AE34" s="5">
        <f>AE32-AE33</f>
        <v>-1</v>
      </c>
      <c r="AF34" s="5">
        <f>AF32-AF33</f>
        <v>327577</v>
      </c>
      <c r="AG34" s="5"/>
      <c r="AH34" s="5"/>
      <c r="AI34" s="5"/>
      <c r="AJ34" s="5"/>
      <c r="AK34" s="5"/>
      <c r="AL34" s="5">
        <f>AL32-AL33</f>
        <v>0</v>
      </c>
      <c r="AM34" s="5">
        <f>AM32-AM33</f>
        <v>967344.29999999981</v>
      </c>
      <c r="AN34" s="5">
        <f>AN32-AN33</f>
        <v>-8011</v>
      </c>
      <c r="AO34" s="5"/>
      <c r="AP34" s="5"/>
      <c r="AQ34" s="5"/>
      <c r="AR34" s="5"/>
      <c r="AS34" s="5"/>
    </row>
    <row r="37" spans="1:45" x14ac:dyDescent="0.25">
      <c r="AR37" s="4" t="s">
        <v>18</v>
      </c>
      <c r="AS37" s="4" t="s">
        <v>18</v>
      </c>
    </row>
    <row r="38" spans="1:45" x14ac:dyDescent="0.25">
      <c r="A38" s="4" t="s">
        <v>1</v>
      </c>
      <c r="B38" s="4">
        <v>1890</v>
      </c>
      <c r="C38" s="4">
        <v>1891</v>
      </c>
      <c r="D38" s="4">
        <v>1892</v>
      </c>
      <c r="E38" s="4">
        <v>1893</v>
      </c>
      <c r="F38" s="4">
        <v>1894</v>
      </c>
      <c r="G38" s="4">
        <v>1895</v>
      </c>
      <c r="H38" s="4">
        <v>1896</v>
      </c>
      <c r="I38" s="4">
        <v>1897</v>
      </c>
      <c r="J38" s="4">
        <v>1898</v>
      </c>
      <c r="K38" s="4">
        <v>1899</v>
      </c>
      <c r="L38" s="4">
        <v>1900</v>
      </c>
      <c r="M38" s="4">
        <v>1901</v>
      </c>
      <c r="N38" s="4">
        <v>1902</v>
      </c>
      <c r="O38" s="4">
        <v>1903</v>
      </c>
      <c r="P38" s="4">
        <v>1904</v>
      </c>
      <c r="Q38" s="4">
        <v>1905</v>
      </c>
      <c r="R38" s="4">
        <v>1906</v>
      </c>
      <c r="S38" s="4">
        <v>1907</v>
      </c>
      <c r="T38" s="4">
        <v>1908</v>
      </c>
      <c r="U38" s="4">
        <v>1909</v>
      </c>
      <c r="V38" s="4">
        <v>1910</v>
      </c>
      <c r="W38" s="4">
        <v>1911</v>
      </c>
      <c r="X38" s="4">
        <v>1912</v>
      </c>
      <c r="Y38" s="4">
        <v>1913</v>
      </c>
      <c r="Z38" s="4">
        <v>1914</v>
      </c>
      <c r="AA38" s="4">
        <v>1915</v>
      </c>
      <c r="AB38" s="4">
        <v>1916</v>
      </c>
      <c r="AC38" s="4">
        <v>1917</v>
      </c>
      <c r="AD38" s="4">
        <v>1918</v>
      </c>
      <c r="AE38" s="4">
        <v>1919</v>
      </c>
      <c r="AF38" s="4">
        <v>1920</v>
      </c>
      <c r="AG38" s="4">
        <v>1921</v>
      </c>
      <c r="AH38" s="4">
        <v>1922</v>
      </c>
      <c r="AI38" s="4">
        <v>1923</v>
      </c>
      <c r="AJ38" s="4">
        <v>1924</v>
      </c>
      <c r="AK38" s="4">
        <v>1925</v>
      </c>
      <c r="AL38" s="4">
        <v>1926</v>
      </c>
      <c r="AM38" s="4">
        <v>1927</v>
      </c>
      <c r="AN38" s="4">
        <v>1928</v>
      </c>
      <c r="AO38" s="4">
        <v>1929</v>
      </c>
      <c r="AP38" s="4">
        <v>1930</v>
      </c>
      <c r="AR38" s="4" t="s">
        <v>19</v>
      </c>
      <c r="AS38" s="4" t="s">
        <v>20</v>
      </c>
    </row>
    <row r="39" spans="1:45" x14ac:dyDescent="0.25">
      <c r="AR39" s="2" t="s">
        <v>33</v>
      </c>
      <c r="AS39" s="2" t="s">
        <v>22</v>
      </c>
    </row>
    <row r="40" spans="1:45" x14ac:dyDescent="0.25">
      <c r="A40" s="6" t="s">
        <v>14</v>
      </c>
      <c r="B40" s="2" t="s">
        <v>3</v>
      </c>
      <c r="C40" s="2" t="s">
        <v>3</v>
      </c>
      <c r="D40" s="2" t="s">
        <v>3</v>
      </c>
      <c r="E40" s="2" t="s">
        <v>3</v>
      </c>
      <c r="F40" s="2" t="s">
        <v>3</v>
      </c>
      <c r="G40" s="2" t="s">
        <v>3</v>
      </c>
      <c r="H40" s="2" t="s">
        <v>3</v>
      </c>
      <c r="I40" s="2" t="s">
        <v>3</v>
      </c>
      <c r="J40" s="2" t="s">
        <v>3</v>
      </c>
      <c r="K40" s="2" t="s">
        <v>3</v>
      </c>
      <c r="L40" s="2" t="s">
        <v>3</v>
      </c>
      <c r="M40" s="2" t="s">
        <v>3</v>
      </c>
      <c r="N40" s="2" t="s">
        <v>3</v>
      </c>
      <c r="O40" s="2" t="s">
        <v>3</v>
      </c>
      <c r="P40" s="2" t="s">
        <v>3</v>
      </c>
      <c r="Q40" s="2" t="s">
        <v>3</v>
      </c>
      <c r="R40" s="2" t="s">
        <v>3</v>
      </c>
      <c r="S40" s="2" t="s">
        <v>3</v>
      </c>
      <c r="T40" s="2" t="s">
        <v>3</v>
      </c>
      <c r="U40" s="2" t="s">
        <v>3</v>
      </c>
      <c r="V40" s="2" t="s">
        <v>3</v>
      </c>
      <c r="W40" s="2" t="s">
        <v>3</v>
      </c>
      <c r="X40" s="2" t="s">
        <v>3</v>
      </c>
      <c r="Y40" s="2" t="s">
        <v>3</v>
      </c>
      <c r="Z40" s="2" t="s">
        <v>3</v>
      </c>
      <c r="AA40" s="2" t="s">
        <v>3</v>
      </c>
      <c r="AB40" s="2" t="s">
        <v>3</v>
      </c>
      <c r="AC40" s="2" t="s">
        <v>3</v>
      </c>
      <c r="AD40" s="2" t="s">
        <v>3</v>
      </c>
      <c r="AE40" s="2" t="s">
        <v>3</v>
      </c>
      <c r="AF40" s="2" t="s">
        <v>3</v>
      </c>
      <c r="AG40" s="2" t="s">
        <v>3</v>
      </c>
      <c r="AH40" s="2" t="s">
        <v>3</v>
      </c>
      <c r="AI40" s="2" t="s">
        <v>3</v>
      </c>
      <c r="AJ40" s="2" t="s">
        <v>3</v>
      </c>
      <c r="AK40" s="2" t="s">
        <v>3</v>
      </c>
      <c r="AL40" s="2" t="s">
        <v>3</v>
      </c>
      <c r="AM40" s="2" t="s">
        <v>3</v>
      </c>
      <c r="AN40" s="2" t="s">
        <v>3</v>
      </c>
      <c r="AO40" s="2" t="s">
        <v>3</v>
      </c>
      <c r="AP40" s="2" t="s">
        <v>3</v>
      </c>
      <c r="AQ40" s="5"/>
      <c r="AR40" s="2" t="s">
        <v>3</v>
      </c>
      <c r="AS40" s="2" t="s">
        <v>3</v>
      </c>
    </row>
    <row r="41" spans="1:4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x14ac:dyDescent="0.25">
      <c r="A42" s="5" t="s">
        <v>15</v>
      </c>
      <c r="B42" s="5"/>
      <c r="C42" s="5"/>
      <c r="D42" s="5"/>
      <c r="E42" s="5"/>
      <c r="F42" s="5"/>
      <c r="G42" s="5"/>
      <c r="H42" s="5"/>
      <c r="I42" s="5"/>
      <c r="J42" s="5"/>
      <c r="K42" s="5">
        <v>96606</v>
      </c>
      <c r="L42" s="5">
        <v>340983</v>
      </c>
      <c r="M42" s="5"/>
      <c r="N42" s="5">
        <v>425004</v>
      </c>
      <c r="O42" s="5"/>
      <c r="P42" s="5"/>
      <c r="Q42" s="5"/>
      <c r="R42" s="5">
        <v>0</v>
      </c>
      <c r="S42" s="5"/>
      <c r="T42" s="5"/>
      <c r="U42" s="5"/>
      <c r="V42" s="5">
        <v>0</v>
      </c>
      <c r="W42" s="5">
        <v>44681</v>
      </c>
      <c r="X42" s="5"/>
      <c r="Y42" s="5"/>
      <c r="Z42" s="5"/>
      <c r="AA42" s="5"/>
      <c r="AB42" s="5"/>
      <c r="AC42" s="5"/>
      <c r="AD42" s="5"/>
      <c r="AE42" s="5"/>
      <c r="AF42" s="5"/>
      <c r="AG42" s="5"/>
      <c r="AH42" s="5"/>
      <c r="AI42" s="5"/>
      <c r="AJ42" s="5"/>
      <c r="AK42" s="5"/>
      <c r="AL42" s="5"/>
      <c r="AM42" s="5"/>
      <c r="AN42" s="5"/>
      <c r="AO42" s="5"/>
      <c r="AP42" s="5"/>
      <c r="AQ42" s="5"/>
      <c r="AR42" s="5">
        <f t="shared" ref="AR42:AR63" si="3">(F42+G42+H42+J42+K42+L42+M42+N42+O42+P42+Q42+R42+S42+T42+U42+V42+W42+X42+Y42+Z42)/20</f>
        <v>45363.7</v>
      </c>
      <c r="AS42" s="5">
        <f t="shared" ref="AS42:AS63" si="4">(F42+G42+H42+J42+K42+L42+M42+N42+O42+P42+Q42+R42+S42+T42+U42+V42+W42+X42+Y42+Z42)/20</f>
        <v>45363.7</v>
      </c>
    </row>
    <row r="43" spans="1:4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f t="shared" si="3"/>
        <v>0</v>
      </c>
      <c r="AS43" s="5">
        <f t="shared" si="4"/>
        <v>0</v>
      </c>
    </row>
    <row r="44" spans="1:45" x14ac:dyDescent="0.25">
      <c r="A44" s="5" t="s">
        <v>16</v>
      </c>
      <c r="B44" s="12"/>
      <c r="C44" s="12"/>
      <c r="D44" s="12"/>
      <c r="E44" s="12"/>
      <c r="F44" s="12">
        <v>46427</v>
      </c>
      <c r="G44" s="12">
        <v>50852</v>
      </c>
      <c r="H44" s="12">
        <v>68144</v>
      </c>
      <c r="I44" s="12"/>
      <c r="J44" s="12">
        <v>68240</v>
      </c>
      <c r="K44" s="12">
        <v>50175</v>
      </c>
      <c r="L44" s="12">
        <v>56805</v>
      </c>
      <c r="M44" s="12">
        <v>44385</v>
      </c>
      <c r="N44" s="12">
        <v>52145</v>
      </c>
      <c r="O44" s="12">
        <v>38619</v>
      </c>
      <c r="P44" s="12">
        <v>43810</v>
      </c>
      <c r="Q44" s="12">
        <v>41600</v>
      </c>
      <c r="R44" s="12">
        <v>32877</v>
      </c>
      <c r="S44" s="12">
        <v>14280</v>
      </c>
      <c r="T44" s="12">
        <v>33842</v>
      </c>
      <c r="U44" s="12">
        <v>19073</v>
      </c>
      <c r="V44" s="12">
        <v>37683</v>
      </c>
      <c r="W44" s="12">
        <v>42742</v>
      </c>
      <c r="X44" s="12">
        <v>53441</v>
      </c>
      <c r="Y44" s="12">
        <v>49555</v>
      </c>
      <c r="Z44" s="12">
        <v>65198</v>
      </c>
      <c r="AA44" s="12">
        <v>59412</v>
      </c>
      <c r="AB44" s="12">
        <v>58412</v>
      </c>
      <c r="AC44" s="12">
        <v>58728</v>
      </c>
      <c r="AD44" s="12">
        <v>56970</v>
      </c>
      <c r="AE44" s="12">
        <v>61678</v>
      </c>
      <c r="AF44" s="12">
        <v>62598</v>
      </c>
      <c r="AG44" s="12"/>
      <c r="AH44" s="12"/>
      <c r="AI44" s="12"/>
      <c r="AJ44" s="12"/>
      <c r="AK44" s="12"/>
      <c r="AL44" s="12"/>
      <c r="AM44" s="12">
        <v>163894.39999999999</v>
      </c>
      <c r="AN44" s="12">
        <v>193268</v>
      </c>
      <c r="AO44" s="12"/>
      <c r="AP44" s="12"/>
      <c r="AQ44" s="12"/>
      <c r="AR44" s="5">
        <f t="shared" si="3"/>
        <v>45494.65</v>
      </c>
      <c r="AS44" s="12">
        <f t="shared" si="4"/>
        <v>45494.65</v>
      </c>
    </row>
    <row r="45" spans="1:45" x14ac:dyDescent="0.25">
      <c r="A45" s="5" t="s">
        <v>47</v>
      </c>
      <c r="B45" s="12"/>
      <c r="C45" s="12"/>
      <c r="D45" s="12"/>
      <c r="E45" s="12"/>
      <c r="F45" s="12">
        <v>5455</v>
      </c>
      <c r="G45" s="12">
        <v>8105</v>
      </c>
      <c r="H45" s="12">
        <v>9667</v>
      </c>
      <c r="I45" s="12"/>
      <c r="J45" s="12">
        <v>7565</v>
      </c>
      <c r="K45" s="12">
        <v>8398</v>
      </c>
      <c r="L45" s="12">
        <v>8339</v>
      </c>
      <c r="M45" s="12">
        <v>39404</v>
      </c>
      <c r="N45" s="12">
        <v>5910</v>
      </c>
      <c r="O45" s="12">
        <v>8963</v>
      </c>
      <c r="P45" s="12">
        <v>8557</v>
      </c>
      <c r="Q45" s="12">
        <v>11563</v>
      </c>
      <c r="R45" s="12">
        <v>2959</v>
      </c>
      <c r="S45" s="12">
        <v>2572</v>
      </c>
      <c r="T45" s="12">
        <v>6472</v>
      </c>
      <c r="U45" s="12">
        <v>9828</v>
      </c>
      <c r="V45" s="12">
        <v>8617</v>
      </c>
      <c r="W45" s="12">
        <v>9434</v>
      </c>
      <c r="X45" s="12">
        <v>4424</v>
      </c>
      <c r="Y45" s="12">
        <v>9000</v>
      </c>
      <c r="Z45" s="12">
        <v>2347</v>
      </c>
      <c r="AA45" s="12">
        <v>2616</v>
      </c>
      <c r="AB45" s="12">
        <v>8008</v>
      </c>
      <c r="AC45" s="12">
        <v>7229</v>
      </c>
      <c r="AD45" s="12">
        <v>10712</v>
      </c>
      <c r="AE45" s="12">
        <v>9032</v>
      </c>
      <c r="AF45" s="12"/>
      <c r="AG45" s="12"/>
      <c r="AH45" s="12"/>
      <c r="AI45" s="12"/>
      <c r="AJ45" s="12"/>
      <c r="AK45" s="12"/>
      <c r="AL45" s="12"/>
      <c r="AM45" s="12">
        <v>38760</v>
      </c>
      <c r="AN45" s="12">
        <v>38000</v>
      </c>
      <c r="AO45" s="12"/>
      <c r="AP45" s="12"/>
      <c r="AQ45" s="12"/>
      <c r="AR45" s="5">
        <f t="shared" si="3"/>
        <v>8878.9500000000007</v>
      </c>
      <c r="AS45" s="12">
        <f t="shared" si="4"/>
        <v>8878.9500000000007</v>
      </c>
    </row>
    <row r="46" spans="1:45" x14ac:dyDescent="0.25">
      <c r="A46" s="5" t="s">
        <v>48</v>
      </c>
      <c r="B46" s="12"/>
      <c r="C46" s="12"/>
      <c r="D46" s="12"/>
      <c r="E46" s="12"/>
      <c r="F46" s="12">
        <v>56855</v>
      </c>
      <c r="G46" s="12">
        <v>134597</v>
      </c>
      <c r="H46" s="12">
        <v>187627</v>
      </c>
      <c r="I46" s="12"/>
      <c r="J46" s="12">
        <v>42444</v>
      </c>
      <c r="K46" s="12">
        <f>171889-13317-95533</f>
        <v>63039</v>
      </c>
      <c r="L46" s="12">
        <v>82386</v>
      </c>
      <c r="M46" s="12">
        <v>39404</v>
      </c>
      <c r="N46" s="12">
        <v>58593</v>
      </c>
      <c r="O46" s="12">
        <v>57279</v>
      </c>
      <c r="P46" s="12">
        <v>102333</v>
      </c>
      <c r="Q46" s="12">
        <v>60925</v>
      </c>
      <c r="R46" s="12">
        <v>27129</v>
      </c>
      <c r="S46" s="12">
        <v>42238</v>
      </c>
      <c r="T46" s="12">
        <v>31320</v>
      </c>
      <c r="U46" s="12">
        <v>36805</v>
      </c>
      <c r="V46" s="12">
        <v>44373</v>
      </c>
      <c r="W46" s="12">
        <v>67976</v>
      </c>
      <c r="X46" s="12">
        <v>129665</v>
      </c>
      <c r="Y46" s="12">
        <v>80552</v>
      </c>
      <c r="Z46" s="12">
        <v>52135</v>
      </c>
      <c r="AA46" s="12">
        <v>112706</v>
      </c>
      <c r="AB46" s="12">
        <v>225717</v>
      </c>
      <c r="AC46" s="12">
        <v>192754</v>
      </c>
      <c r="AD46" s="12">
        <v>167081</v>
      </c>
      <c r="AE46" s="12">
        <v>105545</v>
      </c>
      <c r="AF46" s="12">
        <v>244181</v>
      </c>
      <c r="AG46" s="12"/>
      <c r="AH46" s="12"/>
      <c r="AI46" s="12"/>
      <c r="AJ46" s="12"/>
      <c r="AK46" s="12"/>
      <c r="AL46" s="12"/>
      <c r="AM46" s="12">
        <v>904678</v>
      </c>
      <c r="AN46" s="12">
        <v>1211775</v>
      </c>
      <c r="AO46" s="12"/>
      <c r="AP46" s="12"/>
      <c r="AQ46" s="12"/>
      <c r="AR46" s="5">
        <f t="shared" si="3"/>
        <v>69883.75</v>
      </c>
      <c r="AS46" s="12">
        <f t="shared" si="4"/>
        <v>69883.75</v>
      </c>
    </row>
    <row r="47" spans="1:45" x14ac:dyDescent="0.25">
      <c r="A47" s="5" t="s">
        <v>49</v>
      </c>
      <c r="B47" s="12"/>
      <c r="C47" s="12"/>
      <c r="D47" s="12"/>
      <c r="E47" s="12"/>
      <c r="F47" s="12">
        <v>4654</v>
      </c>
      <c r="G47" s="12">
        <v>24614</v>
      </c>
      <c r="H47" s="12">
        <v>31184</v>
      </c>
      <c r="I47" s="12"/>
      <c r="J47" s="12">
        <v>24136</v>
      </c>
      <c r="K47" s="12">
        <v>31225</v>
      </c>
      <c r="L47" s="12">
        <v>21218</v>
      </c>
      <c r="M47" s="12">
        <v>24684</v>
      </c>
      <c r="N47" s="12">
        <v>20927</v>
      </c>
      <c r="O47" s="12">
        <v>24163</v>
      </c>
      <c r="P47" s="12">
        <v>21958</v>
      </c>
      <c r="Q47" s="12">
        <v>18990</v>
      </c>
      <c r="R47" s="12">
        <v>19725</v>
      </c>
      <c r="S47" s="12">
        <v>17854</v>
      </c>
      <c r="T47" s="12">
        <v>38132</v>
      </c>
      <c r="U47" s="12">
        <v>25144</v>
      </c>
      <c r="V47" s="12">
        <v>29633</v>
      </c>
      <c r="W47" s="12">
        <v>35019</v>
      </c>
      <c r="X47" s="12">
        <v>32880</v>
      </c>
      <c r="Y47" s="12">
        <v>35145</v>
      </c>
      <c r="Z47" s="12">
        <v>38669</v>
      </c>
      <c r="AA47" s="12">
        <v>36456</v>
      </c>
      <c r="AB47" s="12">
        <v>51653</v>
      </c>
      <c r="AC47" s="12">
        <v>44050</v>
      </c>
      <c r="AD47" s="12">
        <v>44623</v>
      </c>
      <c r="AE47" s="12">
        <v>50009</v>
      </c>
      <c r="AF47" s="12"/>
      <c r="AG47" s="12"/>
      <c r="AH47" s="12"/>
      <c r="AI47" s="12"/>
      <c r="AJ47" s="12"/>
      <c r="AK47" s="12"/>
      <c r="AL47" s="12"/>
      <c r="AM47" s="12">
        <v>122627</v>
      </c>
      <c r="AN47" s="12">
        <v>142346</v>
      </c>
      <c r="AO47" s="12"/>
      <c r="AP47" s="12"/>
      <c r="AQ47" s="12"/>
      <c r="AR47" s="5">
        <f t="shared" si="3"/>
        <v>25997.7</v>
      </c>
      <c r="AS47" s="12">
        <f t="shared" si="4"/>
        <v>25997.7</v>
      </c>
    </row>
    <row r="48" spans="1:45" x14ac:dyDescent="0.25">
      <c r="A48" s="5" t="s">
        <v>52</v>
      </c>
      <c r="B48" s="12"/>
      <c r="C48" s="12"/>
      <c r="D48" s="12"/>
      <c r="E48" s="12"/>
      <c r="F48" s="12">
        <v>35370</v>
      </c>
      <c r="G48" s="12">
        <v>43054</v>
      </c>
      <c r="H48" s="12">
        <v>51081</v>
      </c>
      <c r="I48" s="12"/>
      <c r="J48" s="12">
        <v>27556</v>
      </c>
      <c r="K48" s="12">
        <v>35448</v>
      </c>
      <c r="L48" s="12">
        <v>42320</v>
      </c>
      <c r="M48" s="12">
        <v>35547</v>
      </c>
      <c r="N48" s="12">
        <v>34438</v>
      </c>
      <c r="O48" s="12">
        <v>29862</v>
      </c>
      <c r="P48" s="12">
        <v>11153</v>
      </c>
      <c r="Q48" s="12">
        <v>2632</v>
      </c>
      <c r="R48" s="12">
        <v>47507</v>
      </c>
      <c r="S48" s="12">
        <v>29309</v>
      </c>
      <c r="T48" s="12">
        <v>32671</v>
      </c>
      <c r="U48" s="12">
        <v>34687</v>
      </c>
      <c r="V48" s="12">
        <v>100813</v>
      </c>
      <c r="W48" s="12">
        <v>68346</v>
      </c>
      <c r="X48" s="12">
        <v>75754</v>
      </c>
      <c r="Y48" s="12">
        <v>114435</v>
      </c>
      <c r="Z48" s="12">
        <v>101220</v>
      </c>
      <c r="AA48" s="12">
        <v>118814</v>
      </c>
      <c r="AB48" s="12">
        <v>110517</v>
      </c>
      <c r="AC48" s="12">
        <v>98957</v>
      </c>
      <c r="AD48" s="12">
        <v>134651</v>
      </c>
      <c r="AE48" s="12">
        <v>111825</v>
      </c>
      <c r="AF48" s="12">
        <v>123822</v>
      </c>
      <c r="AG48" s="12"/>
      <c r="AH48" s="12"/>
      <c r="AI48" s="12"/>
      <c r="AJ48" s="12"/>
      <c r="AK48" s="12"/>
      <c r="AL48" s="12"/>
      <c r="AM48" s="12">
        <v>165605</v>
      </c>
      <c r="AN48" s="12">
        <v>195976</v>
      </c>
      <c r="AO48" s="12"/>
      <c r="AP48" s="12"/>
      <c r="AQ48" s="12"/>
      <c r="AR48" s="5">
        <f t="shared" si="3"/>
        <v>47660.15</v>
      </c>
      <c r="AS48" s="12">
        <f t="shared" si="4"/>
        <v>47660.15</v>
      </c>
    </row>
    <row r="49" spans="1:45" x14ac:dyDescent="0.25">
      <c r="A49" s="5" t="s">
        <v>54</v>
      </c>
      <c r="B49" s="12"/>
      <c r="C49" s="12"/>
      <c r="D49" s="12"/>
      <c r="E49" s="12"/>
      <c r="F49" s="12">
        <v>2280</v>
      </c>
      <c r="G49" s="12">
        <v>23621</v>
      </c>
      <c r="H49" s="12">
        <v>15752</v>
      </c>
      <c r="I49" s="12"/>
      <c r="J49" s="12">
        <v>1086</v>
      </c>
      <c r="K49" s="12">
        <v>19344</v>
      </c>
      <c r="L49" s="12">
        <v>9609</v>
      </c>
      <c r="M49" s="12">
        <v>11365</v>
      </c>
      <c r="N49" s="12">
        <v>3374</v>
      </c>
      <c r="O49" s="12">
        <v>27129</v>
      </c>
      <c r="P49" s="12">
        <v>12237</v>
      </c>
      <c r="Q49" s="12">
        <v>13595</v>
      </c>
      <c r="R49" s="12">
        <v>10787</v>
      </c>
      <c r="S49" s="12">
        <v>12771</v>
      </c>
      <c r="T49" s="12">
        <v>5655</v>
      </c>
      <c r="U49" s="12"/>
      <c r="V49" s="12"/>
      <c r="W49" s="12"/>
      <c r="X49" s="12">
        <v>1899</v>
      </c>
      <c r="Y49" s="12"/>
      <c r="Z49" s="12"/>
      <c r="AA49" s="12"/>
      <c r="AB49" s="12">
        <v>1213</v>
      </c>
      <c r="AC49" s="12">
        <v>1226</v>
      </c>
      <c r="AD49" s="12">
        <v>8380</v>
      </c>
      <c r="AE49" s="12">
        <v>36311</v>
      </c>
      <c r="AF49" s="12"/>
      <c r="AG49" s="12"/>
      <c r="AH49" s="12"/>
      <c r="AI49" s="12"/>
      <c r="AJ49" s="12"/>
      <c r="AK49" s="12"/>
      <c r="AL49" s="12"/>
      <c r="AM49" s="12">
        <v>955.2</v>
      </c>
      <c r="AN49" s="12">
        <v>84100</v>
      </c>
      <c r="AO49" s="12"/>
      <c r="AP49" s="12"/>
      <c r="AQ49" s="12"/>
      <c r="AR49" s="5">
        <f t="shared" si="3"/>
        <v>8525.2000000000007</v>
      </c>
      <c r="AS49" s="12">
        <f t="shared" si="4"/>
        <v>8525.2000000000007</v>
      </c>
    </row>
    <row r="50" spans="1:45" x14ac:dyDescent="0.25">
      <c r="A50" s="5" t="s">
        <v>53</v>
      </c>
      <c r="B50" s="12"/>
      <c r="C50" s="12"/>
      <c r="D50" s="12"/>
      <c r="E50" s="12"/>
      <c r="F50" s="12"/>
      <c r="G50" s="12"/>
      <c r="H50" s="12"/>
      <c r="I50" s="12"/>
      <c r="J50" s="12">
        <v>43055</v>
      </c>
      <c r="K50" s="12"/>
      <c r="L50" s="12">
        <v>74191</v>
      </c>
      <c r="M50" s="12"/>
      <c r="N50" s="12">
        <v>5910</v>
      </c>
      <c r="O50" s="12">
        <v>4587</v>
      </c>
      <c r="P50" s="12"/>
      <c r="Q50" s="12">
        <v>23985</v>
      </c>
      <c r="R50" s="12">
        <v>107721</v>
      </c>
      <c r="S50" s="12">
        <v>117585</v>
      </c>
      <c r="T50" s="12">
        <v>156354</v>
      </c>
      <c r="U50" s="12"/>
      <c r="V50" s="12"/>
      <c r="W50" s="12">
        <v>180899</v>
      </c>
      <c r="X50" s="12">
        <v>204747</v>
      </c>
      <c r="Y50" s="12">
        <v>264996</v>
      </c>
      <c r="Z50" s="12">
        <v>168184</v>
      </c>
      <c r="AA50" s="12">
        <v>288389</v>
      </c>
      <c r="AB50" s="12">
        <v>213214</v>
      </c>
      <c r="AC50" s="12">
        <v>362632</v>
      </c>
      <c r="AD50" s="12">
        <v>317048</v>
      </c>
      <c r="AE50" s="12">
        <v>377050</v>
      </c>
      <c r="AF50" s="12">
        <v>397409</v>
      </c>
      <c r="AG50" s="12"/>
      <c r="AH50" s="12"/>
      <c r="AI50" s="12"/>
      <c r="AJ50" s="12"/>
      <c r="AK50" s="12"/>
      <c r="AL50" s="12"/>
      <c r="AM50" s="12">
        <v>933573</v>
      </c>
      <c r="AN50" s="12">
        <v>926117</v>
      </c>
      <c r="AO50" s="12"/>
      <c r="AP50" s="12"/>
      <c r="AQ50" s="12"/>
      <c r="AR50" s="5">
        <f t="shared" si="3"/>
        <v>67610.7</v>
      </c>
      <c r="AS50" s="12">
        <f t="shared" si="4"/>
        <v>67610.7</v>
      </c>
    </row>
    <row r="51" spans="1:45" x14ac:dyDescent="0.25">
      <c r="A51" s="5" t="s">
        <v>55</v>
      </c>
      <c r="B51" s="12"/>
      <c r="C51" s="12"/>
      <c r="D51" s="12"/>
      <c r="E51" s="12"/>
      <c r="F51" s="12"/>
      <c r="G51" s="12">
        <v>21205</v>
      </c>
      <c r="H51" s="12">
        <v>8412</v>
      </c>
      <c r="I51" s="12"/>
      <c r="J51" s="12">
        <v>2506</v>
      </c>
      <c r="K51" s="12">
        <v>3246</v>
      </c>
      <c r="L51" s="12">
        <v>9400</v>
      </c>
      <c r="M51" s="12"/>
      <c r="N51" s="12">
        <v>23245</v>
      </c>
      <c r="O51" s="12">
        <v>25457</v>
      </c>
      <c r="P51" s="12">
        <v>28847</v>
      </c>
      <c r="Q51" s="12">
        <v>28633</v>
      </c>
      <c r="R51" s="12">
        <v>21692</v>
      </c>
      <c r="S51" s="12">
        <v>18429</v>
      </c>
      <c r="T51" s="12">
        <v>3518</v>
      </c>
      <c r="U51" s="12">
        <v>7808</v>
      </c>
      <c r="V51" s="12">
        <v>9959</v>
      </c>
      <c r="W51" s="12">
        <v>10958</v>
      </c>
      <c r="X51" s="12">
        <v>9893</v>
      </c>
      <c r="Y51" s="12">
        <v>16286</v>
      </c>
      <c r="Z51" s="12">
        <v>31799</v>
      </c>
      <c r="AA51" s="12">
        <v>37827</v>
      </c>
      <c r="AB51" s="12">
        <v>38969</v>
      </c>
      <c r="AC51" s="12">
        <v>44526</v>
      </c>
      <c r="AD51" s="12">
        <v>43735</v>
      </c>
      <c r="AE51" s="12">
        <v>41223</v>
      </c>
      <c r="AF51" s="12"/>
      <c r="AG51" s="12"/>
      <c r="AH51" s="12"/>
      <c r="AI51" s="12"/>
      <c r="AJ51" s="12"/>
      <c r="AK51" s="12"/>
      <c r="AL51" s="12"/>
      <c r="AM51" s="12">
        <v>13770</v>
      </c>
      <c r="AN51" s="12">
        <v>14660</v>
      </c>
      <c r="AO51" s="12"/>
      <c r="AP51" s="12"/>
      <c r="AQ51" s="12"/>
      <c r="AR51" s="5">
        <f t="shared" si="3"/>
        <v>14064.65</v>
      </c>
      <c r="AS51" s="12">
        <f t="shared" si="4"/>
        <v>14064.65</v>
      </c>
    </row>
    <row r="52" spans="1:45" x14ac:dyDescent="0.25">
      <c r="A52" s="5" t="s">
        <v>9</v>
      </c>
      <c r="B52" s="12"/>
      <c r="C52" s="12"/>
      <c r="D52" s="12"/>
      <c r="E52" s="12"/>
      <c r="F52" s="12"/>
      <c r="G52" s="12"/>
      <c r="H52" s="12"/>
      <c r="I52" s="12"/>
      <c r="J52" s="12"/>
      <c r="K52" s="12"/>
      <c r="L52" s="12"/>
      <c r="M52" s="12"/>
      <c r="N52" s="12"/>
      <c r="O52" s="12">
        <v>3000</v>
      </c>
      <c r="P52" s="12"/>
      <c r="Q52" s="12"/>
      <c r="R52" s="12"/>
      <c r="S52" s="12"/>
      <c r="T52" s="12">
        <v>7816</v>
      </c>
      <c r="U52" s="12">
        <v>8442</v>
      </c>
      <c r="V52" s="12">
        <v>9265</v>
      </c>
      <c r="W52" s="12">
        <v>10672</v>
      </c>
      <c r="X52" s="12">
        <v>10212</v>
      </c>
      <c r="Y52" s="12">
        <v>10058</v>
      </c>
      <c r="Z52" s="12">
        <v>8570</v>
      </c>
      <c r="AA52" s="12">
        <v>8044</v>
      </c>
      <c r="AB52" s="12">
        <v>8596</v>
      </c>
      <c r="AC52" s="12">
        <v>8017</v>
      </c>
      <c r="AD52" s="12">
        <v>7920</v>
      </c>
      <c r="AE52" s="12">
        <v>7920</v>
      </c>
      <c r="AF52" s="12">
        <v>15074</v>
      </c>
      <c r="AG52" s="12"/>
      <c r="AH52" s="12"/>
      <c r="AI52" s="12"/>
      <c r="AJ52" s="12"/>
      <c r="AK52" s="12"/>
      <c r="AL52" s="12"/>
      <c r="AM52" s="12">
        <v>18515</v>
      </c>
      <c r="AN52" s="12">
        <v>19399</v>
      </c>
      <c r="AO52" s="12"/>
      <c r="AP52" s="12"/>
      <c r="AQ52" s="12"/>
      <c r="AR52" s="5">
        <f t="shared" si="3"/>
        <v>3401.75</v>
      </c>
      <c r="AS52" s="12">
        <f t="shared" si="4"/>
        <v>3401.75</v>
      </c>
    </row>
    <row r="53" spans="1:45" x14ac:dyDescent="0.25">
      <c r="A53" s="5" t="s">
        <v>8</v>
      </c>
      <c r="B53" s="12"/>
      <c r="C53" s="12"/>
      <c r="D53" s="12"/>
      <c r="E53" s="12"/>
      <c r="F53" s="12"/>
      <c r="G53" s="12"/>
      <c r="H53" s="12"/>
      <c r="I53" s="12"/>
      <c r="J53" s="12">
        <v>1297</v>
      </c>
      <c r="K53" s="12"/>
      <c r="L53" s="12"/>
      <c r="M53" s="12">
        <v>4693</v>
      </c>
      <c r="N53" s="12">
        <v>4070</v>
      </c>
      <c r="O53" s="12">
        <v>4239</v>
      </c>
      <c r="P53" s="12">
        <v>3612</v>
      </c>
      <c r="Q53" s="12">
        <v>4334</v>
      </c>
      <c r="R53" s="12">
        <v>3279</v>
      </c>
      <c r="S53" s="12">
        <v>4586</v>
      </c>
      <c r="T53" s="12">
        <v>4906</v>
      </c>
      <c r="U53" s="12">
        <v>5068</v>
      </c>
      <c r="V53" s="12">
        <v>4749</v>
      </c>
      <c r="W53" s="12">
        <v>4310</v>
      </c>
      <c r="X53" s="12">
        <v>5058</v>
      </c>
      <c r="Y53" s="12">
        <v>5736</v>
      </c>
      <c r="Z53" s="12">
        <v>6094</v>
      </c>
      <c r="AA53" s="12">
        <v>5736</v>
      </c>
      <c r="AB53" s="12">
        <v>5688</v>
      </c>
      <c r="AC53" s="12">
        <v>6255</v>
      </c>
      <c r="AD53" s="12">
        <v>7123</v>
      </c>
      <c r="AE53" s="12">
        <v>6324</v>
      </c>
      <c r="AF53" s="12"/>
      <c r="AG53" s="12"/>
      <c r="AH53" s="12"/>
      <c r="AI53" s="12"/>
      <c r="AJ53" s="12"/>
      <c r="AK53" s="12"/>
      <c r="AL53" s="12"/>
      <c r="AM53" s="12">
        <v>19215</v>
      </c>
      <c r="AN53" s="12">
        <v>18974</v>
      </c>
      <c r="AO53" s="12"/>
      <c r="AP53" s="12"/>
      <c r="AQ53" s="12"/>
      <c r="AR53" s="5">
        <f t="shared" si="3"/>
        <v>3301.55</v>
      </c>
      <c r="AS53" s="12">
        <f t="shared" si="4"/>
        <v>3301.55</v>
      </c>
    </row>
    <row r="54" spans="1:45" x14ac:dyDescent="0.25">
      <c r="A54" s="5" t="s">
        <v>51</v>
      </c>
      <c r="B54" s="12"/>
      <c r="C54" s="12"/>
      <c r="D54" s="12"/>
      <c r="E54" s="12"/>
      <c r="F54" s="12">
        <v>1011</v>
      </c>
      <c r="G54" s="12">
        <v>6000</v>
      </c>
      <c r="H54" s="12"/>
      <c r="I54" s="12"/>
      <c r="J54" s="12"/>
      <c r="K54" s="12"/>
      <c r="L54" s="12"/>
      <c r="M54" s="12"/>
      <c r="N54" s="12">
        <v>600</v>
      </c>
      <c r="O54" s="12"/>
      <c r="P54" s="12">
        <v>3255</v>
      </c>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5">
        <f t="shared" si="3"/>
        <v>543.29999999999995</v>
      </c>
      <c r="AS54" s="12">
        <f t="shared" si="4"/>
        <v>543.29999999999995</v>
      </c>
    </row>
    <row r="55" spans="1:45" x14ac:dyDescent="0.25">
      <c r="A55" s="5" t="s">
        <v>56</v>
      </c>
      <c r="B55" s="12"/>
      <c r="C55" s="12"/>
      <c r="D55" s="12"/>
      <c r="E55" s="12"/>
      <c r="F55" s="12">
        <v>17563</v>
      </c>
      <c r="G55" s="12"/>
      <c r="H55" s="12"/>
      <c r="I55" s="12"/>
      <c r="J55" s="12">
        <v>10450</v>
      </c>
      <c r="K55" s="12">
        <v>7150</v>
      </c>
      <c r="L55" s="12"/>
      <c r="M55" s="12">
        <v>9484</v>
      </c>
      <c r="N55" s="12">
        <v>6610</v>
      </c>
      <c r="O55" s="12">
        <v>7196</v>
      </c>
      <c r="P55" s="12">
        <v>7348</v>
      </c>
      <c r="Q55" s="12">
        <v>7019</v>
      </c>
      <c r="R55" s="12">
        <v>6431</v>
      </c>
      <c r="S55" s="12">
        <v>6710</v>
      </c>
      <c r="T55" s="12">
        <v>6679</v>
      </c>
      <c r="U55" s="12">
        <v>5462</v>
      </c>
      <c r="V55" s="12">
        <v>4300</v>
      </c>
      <c r="W55" s="12">
        <v>5819</v>
      </c>
      <c r="X55" s="12">
        <v>5322</v>
      </c>
      <c r="Y55" s="12">
        <v>5544</v>
      </c>
      <c r="Z55" s="12">
        <v>6958</v>
      </c>
      <c r="AA55" s="12">
        <v>6065</v>
      </c>
      <c r="AB55" s="12">
        <v>6904</v>
      </c>
      <c r="AC55" s="12">
        <v>7398</v>
      </c>
      <c r="AD55" s="12">
        <v>6288</v>
      </c>
      <c r="AE55" s="12">
        <v>8496</v>
      </c>
      <c r="AF55" s="12"/>
      <c r="AG55" s="12"/>
      <c r="AH55" s="12"/>
      <c r="AI55" s="12"/>
      <c r="AJ55" s="12"/>
      <c r="AK55" s="12"/>
      <c r="AL55" s="12"/>
      <c r="AM55" s="12">
        <v>18479</v>
      </c>
      <c r="AN55" s="12">
        <v>24059</v>
      </c>
      <c r="AO55" s="12"/>
      <c r="AP55" s="12"/>
      <c r="AQ55" s="12"/>
      <c r="AR55" s="5">
        <f t="shared" si="3"/>
        <v>6302.25</v>
      </c>
      <c r="AS55" s="12">
        <f t="shared" si="4"/>
        <v>6302.25</v>
      </c>
    </row>
    <row r="56" spans="1:45" x14ac:dyDescent="0.25">
      <c r="A56" s="5" t="s">
        <v>40</v>
      </c>
      <c r="B56" s="12"/>
      <c r="C56" s="12"/>
      <c r="D56" s="12"/>
      <c r="E56" s="12"/>
      <c r="F56" s="12"/>
      <c r="G56" s="12">
        <v>61339</v>
      </c>
      <c r="H56" s="12"/>
      <c r="I56" s="12"/>
      <c r="J56" s="12"/>
      <c r="K56" s="12">
        <v>13317</v>
      </c>
      <c r="L56" s="12"/>
      <c r="M56" s="12"/>
      <c r="N56" s="12">
        <v>15464</v>
      </c>
      <c r="O56" s="12">
        <v>10575</v>
      </c>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5">
        <f t="shared" si="3"/>
        <v>5034.75</v>
      </c>
      <c r="AS56" s="12">
        <f t="shared" si="4"/>
        <v>5034.75</v>
      </c>
    </row>
    <row r="57" spans="1:45" x14ac:dyDescent="0.25">
      <c r="A57" s="5" t="s">
        <v>7</v>
      </c>
      <c r="B57" s="12"/>
      <c r="C57" s="12"/>
      <c r="D57" s="12"/>
      <c r="E57" s="12"/>
      <c r="F57" s="12"/>
      <c r="G57" s="12"/>
      <c r="H57" s="12"/>
      <c r="I57" s="12"/>
      <c r="J57" s="12"/>
      <c r="K57" s="12">
        <v>95533</v>
      </c>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5">
        <f t="shared" si="3"/>
        <v>4776.6499999999996</v>
      </c>
      <c r="AS57" s="12">
        <f t="shared" si="4"/>
        <v>4776.6499999999996</v>
      </c>
    </row>
    <row r="58" spans="1:45" x14ac:dyDescent="0.25">
      <c r="A58" s="5" t="s">
        <v>50</v>
      </c>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5">
        <f t="shared" si="3"/>
        <v>0</v>
      </c>
      <c r="AS58" s="12">
        <f t="shared" si="4"/>
        <v>0</v>
      </c>
    </row>
    <row r="59" spans="1:45" x14ac:dyDescent="0.25">
      <c r="A59" s="5" t="s">
        <v>57</v>
      </c>
      <c r="B59" s="12"/>
      <c r="C59" s="12"/>
      <c r="D59" s="12"/>
      <c r="E59" s="12"/>
      <c r="F59" s="12">
        <v>11038</v>
      </c>
      <c r="G59" s="12">
        <v>1957</v>
      </c>
      <c r="H59" s="12">
        <v>26408</v>
      </c>
      <c r="I59" s="12"/>
      <c r="J59" s="12"/>
      <c r="K59" s="12">
        <v>19061</v>
      </c>
      <c r="L59" s="12">
        <v>30081</v>
      </c>
      <c r="M59" s="12"/>
      <c r="N59" s="12">
        <v>26152</v>
      </c>
      <c r="O59" s="12">
        <v>10767</v>
      </c>
      <c r="P59" s="12">
        <v>8553</v>
      </c>
      <c r="Q59" s="12">
        <v>31273</v>
      </c>
      <c r="R59" s="12">
        <v>2574</v>
      </c>
      <c r="S59" s="12">
        <v>99947</v>
      </c>
      <c r="T59" s="12">
        <v>123480</v>
      </c>
      <c r="U59" s="12">
        <v>18140</v>
      </c>
      <c r="V59" s="12">
        <v>57341</v>
      </c>
      <c r="W59" s="12">
        <v>76674</v>
      </c>
      <c r="X59" s="12">
        <v>27405</v>
      </c>
      <c r="Y59" s="12">
        <v>12722</v>
      </c>
      <c r="Z59" s="12"/>
      <c r="AA59" s="12">
        <v>17831</v>
      </c>
      <c r="AB59" s="12">
        <v>24513</v>
      </c>
      <c r="AC59" s="12">
        <v>65224</v>
      </c>
      <c r="AD59" s="12">
        <v>14828</v>
      </c>
      <c r="AE59" s="12">
        <v>12755</v>
      </c>
      <c r="AF59" s="12"/>
      <c r="AG59" s="12"/>
      <c r="AH59" s="12"/>
      <c r="AI59" s="12"/>
      <c r="AJ59" s="12"/>
      <c r="AK59" s="12"/>
      <c r="AL59" s="12"/>
      <c r="AM59" s="12">
        <v>60273.2</v>
      </c>
      <c r="AN59" s="12">
        <v>81740</v>
      </c>
      <c r="AO59" s="12"/>
      <c r="AP59" s="12"/>
      <c r="AQ59" s="12"/>
      <c r="AR59" s="5">
        <f t="shared" si="3"/>
        <v>29178.65</v>
      </c>
      <c r="AS59" s="12">
        <f t="shared" si="4"/>
        <v>29178.65</v>
      </c>
    </row>
    <row r="60" spans="1:45" x14ac:dyDescent="0.25">
      <c r="A60" s="5" t="s">
        <v>17</v>
      </c>
      <c r="B60" s="12"/>
      <c r="C60" s="12"/>
      <c r="D60" s="12"/>
      <c r="E60" s="12"/>
      <c r="F60" s="12">
        <v>11409</v>
      </c>
      <c r="G60" s="12">
        <v>22470</v>
      </c>
      <c r="H60" s="12">
        <v>29726</v>
      </c>
      <c r="I60" s="12"/>
      <c r="J60" s="12">
        <v>284236</v>
      </c>
      <c r="K60" s="12">
        <v>39665</v>
      </c>
      <c r="L60" s="12">
        <v>37506</v>
      </c>
      <c r="M60" s="12"/>
      <c r="N60" s="12">
        <v>26373</v>
      </c>
      <c r="O60" s="12">
        <v>68093</v>
      </c>
      <c r="P60" s="12">
        <v>33976</v>
      </c>
      <c r="Q60" s="12">
        <v>37866</v>
      </c>
      <c r="R60" s="12">
        <v>83303</v>
      </c>
      <c r="S60" s="12">
        <v>77361</v>
      </c>
      <c r="T60" s="12">
        <v>49501</v>
      </c>
      <c r="U60" s="12">
        <v>86820</v>
      </c>
      <c r="V60" s="12">
        <v>141833</v>
      </c>
      <c r="W60" s="12">
        <v>81070</v>
      </c>
      <c r="X60" s="12">
        <v>65925</v>
      </c>
      <c r="Y60" s="12">
        <v>155480</v>
      </c>
      <c r="Z60" s="12">
        <v>213046</v>
      </c>
      <c r="AA60" s="12">
        <v>155326</v>
      </c>
      <c r="AB60" s="12">
        <v>139464</v>
      </c>
      <c r="AC60" s="12">
        <v>127624</v>
      </c>
      <c r="AD60" s="12">
        <v>125825</v>
      </c>
      <c r="AE60" s="12">
        <v>176230</v>
      </c>
      <c r="AF60" s="12">
        <v>271041</v>
      </c>
      <c r="AG60" s="12"/>
      <c r="AH60" s="12"/>
      <c r="AI60" s="12"/>
      <c r="AJ60" s="12"/>
      <c r="AK60" s="12"/>
      <c r="AL60" s="12"/>
      <c r="AM60" s="12">
        <v>438401.3</v>
      </c>
      <c r="AN60" s="12">
        <v>393773</v>
      </c>
      <c r="AO60" s="12"/>
      <c r="AP60" s="12"/>
      <c r="AQ60" s="12"/>
      <c r="AR60" s="5">
        <f t="shared" si="3"/>
        <v>77282.95</v>
      </c>
      <c r="AS60" s="12">
        <f t="shared" si="4"/>
        <v>77282.95</v>
      </c>
    </row>
    <row r="61" spans="1:45" x14ac:dyDescent="0.25">
      <c r="A61" s="5" t="s">
        <v>58</v>
      </c>
      <c r="B61" s="12"/>
      <c r="C61" s="12"/>
      <c r="D61" s="12"/>
      <c r="E61" s="12"/>
      <c r="F61" s="12"/>
      <c r="G61" s="12"/>
      <c r="H61" s="12"/>
      <c r="I61" s="12"/>
      <c r="J61" s="12"/>
      <c r="K61" s="12"/>
      <c r="L61" s="12"/>
      <c r="M61" s="12"/>
      <c r="N61" s="12">
        <v>190407</v>
      </c>
      <c r="O61" s="12">
        <v>79972</v>
      </c>
      <c r="P61" s="12">
        <v>115191</v>
      </c>
      <c r="Q61" s="12">
        <v>113517</v>
      </c>
      <c r="R61" s="12">
        <v>88530</v>
      </c>
      <c r="S61" s="12">
        <v>152670</v>
      </c>
      <c r="T61" s="12">
        <v>342963</v>
      </c>
      <c r="U61" s="12">
        <v>257710</v>
      </c>
      <c r="V61" s="12"/>
      <c r="W61" s="12"/>
      <c r="X61" s="12"/>
      <c r="Y61" s="12"/>
      <c r="Z61" s="12"/>
      <c r="AA61" s="12"/>
      <c r="AB61" s="12"/>
      <c r="AC61" s="12"/>
      <c r="AD61" s="12"/>
      <c r="AE61" s="12"/>
      <c r="AF61" s="12"/>
      <c r="AG61" s="12"/>
      <c r="AH61" s="12"/>
      <c r="AI61" s="12"/>
      <c r="AJ61" s="12"/>
      <c r="AK61" s="12"/>
      <c r="AL61" s="12"/>
      <c r="AM61" s="12">
        <v>2597.3000000000002</v>
      </c>
      <c r="AN61" s="12">
        <v>54146</v>
      </c>
      <c r="AO61" s="12"/>
      <c r="AP61" s="12"/>
      <c r="AQ61" s="12"/>
      <c r="AR61" s="5">
        <f t="shared" si="3"/>
        <v>67048</v>
      </c>
      <c r="AS61" s="12">
        <f t="shared" si="4"/>
        <v>67048</v>
      </c>
    </row>
    <row r="62" spans="1:45" x14ac:dyDescent="0.25">
      <c r="A62" s="5" t="s">
        <v>59</v>
      </c>
      <c r="B62" s="12"/>
      <c r="C62" s="12"/>
      <c r="D62" s="12"/>
      <c r="E62" s="12"/>
      <c r="F62" s="12"/>
      <c r="G62" s="12"/>
      <c r="H62" s="12"/>
      <c r="I62" s="12"/>
      <c r="J62" s="12"/>
      <c r="K62" s="12"/>
      <c r="L62" s="12"/>
      <c r="M62" s="12"/>
      <c r="N62" s="12">
        <v>6030</v>
      </c>
      <c r="O62" s="12">
        <v>1050</v>
      </c>
      <c r="P62" s="12">
        <v>28410</v>
      </c>
      <c r="Q62" s="12">
        <v>2550</v>
      </c>
      <c r="R62" s="12">
        <v>6200</v>
      </c>
      <c r="S62" s="12"/>
      <c r="T62" s="12"/>
      <c r="U62" s="12"/>
      <c r="V62" s="12"/>
      <c r="W62" s="12"/>
      <c r="X62" s="12"/>
      <c r="Y62" s="12"/>
      <c r="Z62" s="12">
        <v>5000</v>
      </c>
      <c r="AA62" s="12"/>
      <c r="AB62" s="12"/>
      <c r="AC62" s="12"/>
      <c r="AD62" s="12"/>
      <c r="AE62" s="12"/>
      <c r="AF62" s="12"/>
      <c r="AG62" s="12"/>
      <c r="AH62" s="12"/>
      <c r="AI62" s="12"/>
      <c r="AJ62" s="12"/>
      <c r="AK62" s="12"/>
      <c r="AL62" s="12"/>
      <c r="AM62" s="12"/>
      <c r="AN62" s="12"/>
      <c r="AO62" s="12"/>
      <c r="AP62" s="12"/>
      <c r="AQ62" s="12"/>
      <c r="AR62" s="5">
        <f t="shared" si="3"/>
        <v>2462</v>
      </c>
      <c r="AS62" s="12">
        <f t="shared" si="4"/>
        <v>2462</v>
      </c>
    </row>
    <row r="63" spans="1:45" x14ac:dyDescent="0.25">
      <c r="A63" s="5" t="s">
        <v>60</v>
      </c>
      <c r="B63" s="12"/>
      <c r="C63" s="12"/>
      <c r="D63" s="12"/>
      <c r="E63" s="12"/>
      <c r="F63" s="12"/>
      <c r="G63" s="12"/>
      <c r="H63" s="12"/>
      <c r="I63" s="12"/>
      <c r="J63" s="12"/>
      <c r="K63" s="12"/>
      <c r="L63" s="12"/>
      <c r="M63" s="12"/>
      <c r="N63" s="12"/>
      <c r="O63" s="12"/>
      <c r="P63" s="12"/>
      <c r="Q63" s="12"/>
      <c r="R63" s="12"/>
      <c r="S63" s="12"/>
      <c r="T63" s="12"/>
      <c r="U63" s="12"/>
      <c r="V63" s="12"/>
      <c r="W63" s="12"/>
      <c r="X63" s="12">
        <v>22374</v>
      </c>
      <c r="Y63" s="12">
        <v>24603</v>
      </c>
      <c r="Z63" s="12">
        <v>31887</v>
      </c>
      <c r="AA63" s="12">
        <v>27222</v>
      </c>
      <c r="AB63" s="12">
        <v>15030</v>
      </c>
      <c r="AC63" s="12">
        <v>11206</v>
      </c>
      <c r="AD63" s="12">
        <v>21420</v>
      </c>
      <c r="AE63" s="12">
        <v>10036</v>
      </c>
      <c r="AF63" s="12"/>
      <c r="AG63" s="12"/>
      <c r="AH63" s="12"/>
      <c r="AI63" s="12"/>
      <c r="AJ63" s="12"/>
      <c r="AK63" s="12"/>
      <c r="AL63" s="12"/>
      <c r="AM63" s="12">
        <v>8980.7000000000007</v>
      </c>
      <c r="AN63" s="12">
        <v>7312</v>
      </c>
      <c r="AO63" s="12"/>
      <c r="AP63" s="12"/>
      <c r="AQ63" s="12"/>
      <c r="AR63" s="5">
        <f t="shared" si="3"/>
        <v>3943.2</v>
      </c>
      <c r="AS63" s="12">
        <f t="shared" si="4"/>
        <v>3943.2</v>
      </c>
    </row>
    <row r="64" spans="1:45" x14ac:dyDescent="0.25">
      <c r="A64" s="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row>
    <row r="65" spans="1:45" x14ac:dyDescent="0.25">
      <c r="A65" s="5" t="s">
        <v>11</v>
      </c>
      <c r="B65" s="12">
        <f>SUM(B42:B64)</f>
        <v>0</v>
      </c>
      <c r="C65" s="12">
        <f t="shared" ref="C65:AP65" si="5">SUM(C42:C64)</f>
        <v>0</v>
      </c>
      <c r="D65" s="12">
        <f t="shared" si="5"/>
        <v>0</v>
      </c>
      <c r="E65" s="12">
        <f t="shared" si="5"/>
        <v>0</v>
      </c>
      <c r="F65" s="12">
        <f t="shared" si="5"/>
        <v>192062</v>
      </c>
      <c r="G65" s="12">
        <f t="shared" si="5"/>
        <v>397814</v>
      </c>
      <c r="H65" s="12">
        <f t="shared" si="5"/>
        <v>428001</v>
      </c>
      <c r="I65" s="12">
        <v>347277</v>
      </c>
      <c r="J65" s="12">
        <f t="shared" si="5"/>
        <v>512571</v>
      </c>
      <c r="K65" s="12">
        <f t="shared" si="5"/>
        <v>482207</v>
      </c>
      <c r="L65" s="12">
        <f t="shared" si="5"/>
        <v>712838</v>
      </c>
      <c r="M65" s="12">
        <f>SUM(M42:M64)</f>
        <v>208966</v>
      </c>
      <c r="N65" s="12">
        <f t="shared" si="5"/>
        <v>905252</v>
      </c>
      <c r="O65" s="12">
        <f t="shared" si="5"/>
        <v>400951</v>
      </c>
      <c r="P65" s="12">
        <f t="shared" si="5"/>
        <v>429240</v>
      </c>
      <c r="Q65" s="12">
        <f t="shared" si="5"/>
        <v>398482</v>
      </c>
      <c r="R65" s="12">
        <f t="shared" si="5"/>
        <v>460714</v>
      </c>
      <c r="S65" s="12">
        <f t="shared" si="5"/>
        <v>596312</v>
      </c>
      <c r="T65" s="12">
        <f t="shared" si="5"/>
        <v>843309</v>
      </c>
      <c r="U65" s="12">
        <f t="shared" si="5"/>
        <v>514987</v>
      </c>
      <c r="V65" s="12">
        <f t="shared" si="5"/>
        <v>448566</v>
      </c>
      <c r="W65" s="12">
        <f t="shared" si="5"/>
        <v>638600</v>
      </c>
      <c r="X65" s="12">
        <f t="shared" si="5"/>
        <v>648999</v>
      </c>
      <c r="Y65" s="12">
        <f t="shared" si="5"/>
        <v>784112</v>
      </c>
      <c r="Z65" s="12">
        <f t="shared" si="5"/>
        <v>731107</v>
      </c>
      <c r="AA65" s="12">
        <f t="shared" si="5"/>
        <v>876444</v>
      </c>
      <c r="AB65" s="12">
        <f>SUM(AB44:AB63)</f>
        <v>907898</v>
      </c>
      <c r="AC65" s="12">
        <f t="shared" si="5"/>
        <v>1035826</v>
      </c>
      <c r="AD65" s="12">
        <f t="shared" si="5"/>
        <v>966604</v>
      </c>
      <c r="AE65" s="12">
        <f t="shared" si="5"/>
        <v>1014434</v>
      </c>
      <c r="AF65" s="12">
        <f t="shared" si="5"/>
        <v>1114125</v>
      </c>
      <c r="AG65" s="12">
        <f t="shared" si="5"/>
        <v>0</v>
      </c>
      <c r="AH65" s="12">
        <v>1571621</v>
      </c>
      <c r="AI65" s="12">
        <v>2016185</v>
      </c>
      <c r="AJ65" s="12">
        <f t="shared" si="5"/>
        <v>0</v>
      </c>
      <c r="AK65" s="12">
        <v>2833832</v>
      </c>
      <c r="AL65" s="12">
        <f t="shared" si="5"/>
        <v>0</v>
      </c>
      <c r="AM65" s="12">
        <v>2910324.1</v>
      </c>
      <c r="AN65" s="12">
        <v>3405645</v>
      </c>
      <c r="AO65" s="12">
        <f t="shared" si="5"/>
        <v>0</v>
      </c>
      <c r="AP65" s="12">
        <f t="shared" si="5"/>
        <v>0</v>
      </c>
      <c r="AQ65" s="12"/>
      <c r="AR65" s="12">
        <f>(E65+F65+G65+I65+J65+K65+L65+M65+N65+O65+P65+Q65+R65+S65+T65+U65+V65+W65+X65+Y65)/20</f>
        <v>496162.95</v>
      </c>
      <c r="AS65" s="12">
        <f>(F65+G65+H65+J65+K65+L65+M65+N65+O65+P65+Q65+R65+S65+T65+U65+V65+W65+X65+Y65+Z65)/20</f>
        <v>536754.5</v>
      </c>
    </row>
    <row r="66" spans="1:45" x14ac:dyDescent="0.25">
      <c r="A66" s="5" t="s">
        <v>12</v>
      </c>
      <c r="B66" s="12"/>
      <c r="C66" s="12"/>
      <c r="D66" s="12"/>
      <c r="E66" s="12"/>
      <c r="F66" s="12"/>
      <c r="G66" s="12"/>
      <c r="H66" s="12"/>
      <c r="I66" s="12"/>
      <c r="J66" s="12"/>
      <c r="K66" s="12"/>
      <c r="L66" s="12"/>
      <c r="M66" s="12"/>
      <c r="N66" s="12"/>
      <c r="O66" s="12">
        <v>401023</v>
      </c>
      <c r="P66" s="12"/>
      <c r="Q66" s="12"/>
      <c r="R66" s="12"/>
      <c r="S66" s="12"/>
      <c r="T66" s="12"/>
      <c r="U66" s="12"/>
      <c r="V66" s="12"/>
      <c r="W66" s="12"/>
      <c r="X66" s="12">
        <v>652000</v>
      </c>
      <c r="Y66" s="12"/>
      <c r="Z66" s="12"/>
      <c r="AA66" s="12">
        <v>876443</v>
      </c>
      <c r="AB66" s="12">
        <v>907895</v>
      </c>
      <c r="AC66" s="12">
        <v>1035825</v>
      </c>
      <c r="AD66" s="12">
        <v>966605</v>
      </c>
      <c r="AE66" s="12">
        <v>1014433</v>
      </c>
      <c r="AF66" s="12"/>
      <c r="AG66" s="12"/>
      <c r="AH66" s="12"/>
      <c r="AI66" s="12"/>
      <c r="AJ66" s="12"/>
      <c r="AK66" s="12"/>
      <c r="AL66" s="12"/>
      <c r="AM66" s="12">
        <v>2149869</v>
      </c>
      <c r="AN66" s="12">
        <v>3405946</v>
      </c>
      <c r="AO66" s="12"/>
      <c r="AP66" s="12"/>
      <c r="AQ66" s="12"/>
      <c r="AR66" s="12"/>
      <c r="AS66" s="12"/>
    </row>
    <row r="67" spans="1:45" x14ac:dyDescent="0.25">
      <c r="A67" s="5" t="s">
        <v>13</v>
      </c>
      <c r="B67" s="12"/>
      <c r="C67" s="12"/>
      <c r="D67" s="12"/>
      <c r="E67" s="12"/>
      <c r="F67" s="12"/>
      <c r="G67" s="12"/>
      <c r="H67" s="12"/>
      <c r="I67" s="12"/>
      <c r="J67" s="12"/>
      <c r="K67" s="12"/>
      <c r="L67" s="12"/>
      <c r="M67" s="12"/>
      <c r="N67" s="12"/>
      <c r="O67" s="12">
        <f t="shared" ref="B67:AP67" si="6">O65-O66</f>
        <v>-72</v>
      </c>
      <c r="P67" s="12"/>
      <c r="Q67" s="12"/>
      <c r="R67" s="12"/>
      <c r="S67" s="12"/>
      <c r="T67" s="12"/>
      <c r="U67" s="12"/>
      <c r="V67" s="12"/>
      <c r="W67" s="12"/>
      <c r="X67" s="12">
        <f t="shared" si="6"/>
        <v>-3001</v>
      </c>
      <c r="Y67" s="12"/>
      <c r="Z67" s="12"/>
      <c r="AA67" s="12">
        <f t="shared" si="6"/>
        <v>1</v>
      </c>
      <c r="AB67" s="12">
        <f>AB65-AB66</f>
        <v>3</v>
      </c>
      <c r="AC67" s="12">
        <f t="shared" si="6"/>
        <v>1</v>
      </c>
      <c r="AD67" s="12">
        <f t="shared" si="6"/>
        <v>-1</v>
      </c>
      <c r="AE67" s="12">
        <f t="shared" si="6"/>
        <v>1</v>
      </c>
      <c r="AF67" s="12"/>
      <c r="AG67" s="12"/>
      <c r="AH67" s="12"/>
      <c r="AI67" s="12"/>
      <c r="AJ67" s="12"/>
      <c r="AK67" s="12"/>
      <c r="AL67" s="12"/>
      <c r="AM67" s="12">
        <f t="shared" si="6"/>
        <v>760455.10000000009</v>
      </c>
      <c r="AN67" s="12">
        <f t="shared" si="6"/>
        <v>-301</v>
      </c>
      <c r="AO67" s="12">
        <f t="shared" si="6"/>
        <v>0</v>
      </c>
      <c r="AP67" s="12">
        <f t="shared" si="6"/>
        <v>0</v>
      </c>
      <c r="AQ67" s="12"/>
      <c r="AR67" s="12"/>
      <c r="AS67" s="12"/>
    </row>
  </sheetData>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67"/>
  <sheetViews>
    <sheetView showZeros="0" workbookViewId="0">
      <pane xSplit="1" ySplit="6" topLeftCell="B7" activePane="bottomRight" state="frozen"/>
      <selection pane="topRight" activeCell="B1" sqref="B1"/>
      <selection pane="bottomLeft" activeCell="A7" sqref="A7"/>
      <selection pane="bottomRight" activeCell="B9" sqref="B9"/>
    </sheetView>
  </sheetViews>
  <sheetFormatPr defaultRowHeight="15" x14ac:dyDescent="0.25"/>
  <cols>
    <col min="1" max="1" width="44.5703125" bestFit="1" customWidth="1"/>
    <col min="43" max="43" width="2.28515625" customWidth="1"/>
    <col min="44" max="45" width="9.5703125" bestFit="1" customWidth="1"/>
  </cols>
  <sheetData>
    <row r="1" spans="1:45" x14ac:dyDescent="0.25">
      <c r="A1" s="1" t="s">
        <v>29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row>
    <row r="2" spans="1:45" x14ac:dyDescent="0.25">
      <c r="A2" s="16" t="s">
        <v>37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row>
    <row r="3" spans="1:45" ht="30" x14ac:dyDescent="0.25">
      <c r="A3" s="18" t="s">
        <v>64</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4"/>
      <c r="AS3" s="3"/>
    </row>
    <row r="4" spans="1:45" x14ac:dyDescent="0.25">
      <c r="A4" s="18" t="s">
        <v>67</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4"/>
      <c r="AS4" s="3"/>
    </row>
    <row r="5" spans="1:45" x14ac:dyDescent="0.25">
      <c r="A5" s="4" t="s">
        <v>1</v>
      </c>
      <c r="B5" s="4">
        <v>1890</v>
      </c>
      <c r="C5" s="4">
        <v>1891</v>
      </c>
      <c r="D5" s="4">
        <v>1892</v>
      </c>
      <c r="E5" s="4">
        <v>1893</v>
      </c>
      <c r="F5" s="4">
        <v>1894</v>
      </c>
      <c r="G5" s="4">
        <v>1895</v>
      </c>
      <c r="H5" s="4">
        <v>1896</v>
      </c>
      <c r="I5" s="4">
        <v>1897</v>
      </c>
      <c r="J5" s="4">
        <v>1898</v>
      </c>
      <c r="K5" s="4">
        <v>1899</v>
      </c>
      <c r="L5" s="4">
        <v>1900</v>
      </c>
      <c r="M5" s="4">
        <v>1901</v>
      </c>
      <c r="N5" s="4">
        <v>1902</v>
      </c>
      <c r="O5" s="4">
        <v>1903</v>
      </c>
      <c r="P5" s="4">
        <v>1904</v>
      </c>
      <c r="Q5" s="4">
        <v>1905</v>
      </c>
      <c r="R5" s="4">
        <v>1906</v>
      </c>
      <c r="S5" s="4">
        <v>1907</v>
      </c>
      <c r="T5" s="4">
        <v>1908</v>
      </c>
      <c r="U5" s="4">
        <v>1909</v>
      </c>
      <c r="V5" s="4">
        <v>1910</v>
      </c>
      <c r="W5" s="4">
        <v>1911</v>
      </c>
      <c r="X5" s="4">
        <v>1912</v>
      </c>
      <c r="Y5" s="4">
        <v>1913</v>
      </c>
      <c r="Z5" s="4">
        <v>1914</v>
      </c>
      <c r="AA5" s="4">
        <v>1915</v>
      </c>
      <c r="AB5" s="4">
        <v>1916</v>
      </c>
      <c r="AC5" s="4">
        <v>1917</v>
      </c>
      <c r="AD5" s="4">
        <v>1918</v>
      </c>
      <c r="AE5" s="4">
        <v>1919</v>
      </c>
      <c r="AF5" s="4">
        <v>1920</v>
      </c>
      <c r="AG5" s="4">
        <v>1921</v>
      </c>
      <c r="AH5" s="4">
        <v>1922</v>
      </c>
      <c r="AI5" s="4">
        <v>1923</v>
      </c>
      <c r="AJ5" s="4">
        <v>1924</v>
      </c>
      <c r="AK5" s="4">
        <v>1925</v>
      </c>
      <c r="AL5" s="4">
        <v>1926</v>
      </c>
      <c r="AM5" s="4">
        <v>1927</v>
      </c>
      <c r="AN5" s="4">
        <v>1928</v>
      </c>
      <c r="AO5" s="4">
        <v>1929</v>
      </c>
      <c r="AP5" s="4">
        <v>1930</v>
      </c>
      <c r="AQ5" s="4"/>
      <c r="AR5" s="4" t="s">
        <v>19</v>
      </c>
      <c r="AS5" s="4" t="s">
        <v>20</v>
      </c>
    </row>
    <row r="6" spans="1:45"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2" t="s">
        <v>31</v>
      </c>
      <c r="AS6" s="2" t="s">
        <v>30</v>
      </c>
    </row>
    <row r="7" spans="1:45" x14ac:dyDescent="0.25">
      <c r="A7" s="6" t="s">
        <v>2</v>
      </c>
      <c r="B7" s="2" t="s">
        <v>3</v>
      </c>
      <c r="C7" s="2" t="s">
        <v>3</v>
      </c>
      <c r="D7" s="2" t="s">
        <v>3</v>
      </c>
      <c r="E7" s="2" t="s">
        <v>3</v>
      </c>
      <c r="F7" s="2" t="s">
        <v>3</v>
      </c>
      <c r="G7" s="2" t="s">
        <v>3</v>
      </c>
      <c r="H7" s="2" t="s">
        <v>3</v>
      </c>
      <c r="I7" s="2" t="s">
        <v>3</v>
      </c>
      <c r="J7" s="2" t="s">
        <v>3</v>
      </c>
      <c r="K7" s="2" t="s">
        <v>3</v>
      </c>
      <c r="L7" s="2" t="s">
        <v>3</v>
      </c>
      <c r="M7" s="2" t="s">
        <v>3</v>
      </c>
      <c r="N7" s="2" t="s">
        <v>3</v>
      </c>
      <c r="O7" s="2" t="s">
        <v>3</v>
      </c>
      <c r="P7" s="2" t="s">
        <v>3</v>
      </c>
      <c r="Q7" s="2" t="s">
        <v>3</v>
      </c>
      <c r="R7" s="2" t="s">
        <v>3</v>
      </c>
      <c r="S7" s="2" t="s">
        <v>3</v>
      </c>
      <c r="T7" s="2" t="s">
        <v>3</v>
      </c>
      <c r="U7" s="2" t="s">
        <v>3</v>
      </c>
      <c r="V7" s="2" t="s">
        <v>3</v>
      </c>
      <c r="W7" s="2" t="s">
        <v>3</v>
      </c>
      <c r="X7" s="2" t="s">
        <v>3</v>
      </c>
      <c r="Y7" s="2" t="s">
        <v>3</v>
      </c>
      <c r="Z7" s="2" t="s">
        <v>3</v>
      </c>
      <c r="AA7" s="2" t="s">
        <v>3</v>
      </c>
      <c r="AB7" s="2" t="s">
        <v>3</v>
      </c>
      <c r="AC7" s="2" t="s">
        <v>3</v>
      </c>
      <c r="AD7" s="2" t="s">
        <v>3</v>
      </c>
      <c r="AE7" s="2" t="s">
        <v>3</v>
      </c>
      <c r="AF7" s="2" t="s">
        <v>3</v>
      </c>
      <c r="AG7" s="2" t="s">
        <v>3</v>
      </c>
      <c r="AH7" s="2" t="s">
        <v>3</v>
      </c>
      <c r="AI7" s="2" t="s">
        <v>3</v>
      </c>
      <c r="AJ7" s="2" t="s">
        <v>3</v>
      </c>
      <c r="AK7" s="2" t="s">
        <v>3</v>
      </c>
      <c r="AL7" s="2" t="s">
        <v>3</v>
      </c>
      <c r="AM7" s="2" t="s">
        <v>3</v>
      </c>
      <c r="AN7" s="2" t="s">
        <v>3</v>
      </c>
      <c r="AO7" s="2" t="s">
        <v>3</v>
      </c>
      <c r="AP7" s="2" t="s">
        <v>3</v>
      </c>
      <c r="AQ7" s="5"/>
      <c r="AR7" s="2" t="s">
        <v>3</v>
      </c>
      <c r="AS7" s="2" t="s">
        <v>3</v>
      </c>
    </row>
    <row r="8" spans="1:45"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row>
    <row r="9" spans="1:45" x14ac:dyDescent="0.25">
      <c r="A9" s="5" t="s">
        <v>4</v>
      </c>
      <c r="B9" s="5"/>
      <c r="C9" s="5"/>
      <c r="D9" s="5"/>
      <c r="E9" s="5"/>
      <c r="F9" s="5">
        <v>13384</v>
      </c>
      <c r="G9" s="5">
        <v>6075</v>
      </c>
      <c r="H9" s="5"/>
      <c r="I9" s="5"/>
      <c r="J9" s="5">
        <v>1708</v>
      </c>
      <c r="K9" s="5">
        <v>4259</v>
      </c>
      <c r="L9" s="5">
        <v>1114</v>
      </c>
      <c r="M9" s="5"/>
      <c r="N9" s="5"/>
      <c r="O9" s="5">
        <v>1047</v>
      </c>
      <c r="P9" s="5"/>
      <c r="Q9" s="5"/>
      <c r="R9" s="5">
        <v>2398</v>
      </c>
      <c r="S9" s="5">
        <v>2863</v>
      </c>
      <c r="T9" s="5">
        <v>4020</v>
      </c>
      <c r="U9" s="5">
        <v>2461</v>
      </c>
      <c r="V9" s="5">
        <v>1609</v>
      </c>
      <c r="W9" s="5">
        <v>761</v>
      </c>
      <c r="X9" s="5">
        <v>3974</v>
      </c>
      <c r="Y9" s="5">
        <v>7555</v>
      </c>
      <c r="Z9" s="5">
        <v>3050</v>
      </c>
      <c r="AA9" s="5">
        <v>9126</v>
      </c>
      <c r="AB9" s="5">
        <v>5993</v>
      </c>
      <c r="AC9" s="5">
        <v>7941</v>
      </c>
      <c r="AD9" s="5">
        <v>7231</v>
      </c>
      <c r="AE9" s="5">
        <v>15659</v>
      </c>
      <c r="AF9" s="5">
        <v>4318</v>
      </c>
      <c r="AG9" s="5"/>
      <c r="AH9" s="5"/>
      <c r="AI9" s="5"/>
      <c r="AJ9" s="5"/>
      <c r="AK9" s="5"/>
      <c r="AL9" s="5">
        <v>7499</v>
      </c>
      <c r="AM9" s="5">
        <v>3949</v>
      </c>
      <c r="AN9" s="5">
        <v>1741</v>
      </c>
      <c r="AO9" s="5"/>
      <c r="AP9" s="5"/>
      <c r="AQ9" s="5"/>
      <c r="AR9" s="5">
        <f t="shared" ref="AR9:AR30" si="0">(F9+G9+J9+K9+L9+O9+Q9+R9+S9+T9+U9+V9+W9+X9+Y9+Z9)/16</f>
        <v>3517.375</v>
      </c>
      <c r="AS9" s="5">
        <f>SUM(F9:AN9)/25</f>
        <v>4789.3999999999996</v>
      </c>
    </row>
    <row r="10" spans="1:45"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row>
    <row r="11" spans="1:45" x14ac:dyDescent="0.25">
      <c r="A11" s="5" t="s">
        <v>38</v>
      </c>
      <c r="B11" s="5"/>
      <c r="C11" s="5"/>
      <c r="D11" s="5"/>
      <c r="E11" s="5"/>
      <c r="F11" s="5"/>
      <c r="G11" s="5"/>
      <c r="H11" s="5"/>
      <c r="I11" s="5"/>
      <c r="J11" s="5">
        <v>103485</v>
      </c>
      <c r="K11" s="5">
        <v>99000</v>
      </c>
      <c r="L11" s="5">
        <v>96775</v>
      </c>
      <c r="M11" s="5"/>
      <c r="N11" s="5"/>
      <c r="O11" s="5">
        <v>87772</v>
      </c>
      <c r="P11" s="5"/>
      <c r="Q11" s="5">
        <v>57368</v>
      </c>
      <c r="R11" s="5">
        <v>65390</v>
      </c>
      <c r="S11" s="5">
        <v>66158</v>
      </c>
      <c r="T11" s="5">
        <v>62906</v>
      </c>
      <c r="U11" s="5">
        <v>59971</v>
      </c>
      <c r="V11" s="5">
        <v>59367</v>
      </c>
      <c r="W11" s="5">
        <v>78509</v>
      </c>
      <c r="X11" s="5">
        <v>107059</v>
      </c>
      <c r="Y11" s="5">
        <v>113212</v>
      </c>
      <c r="Z11" s="5">
        <v>108559</v>
      </c>
      <c r="AA11" s="5">
        <v>101300</v>
      </c>
      <c r="AB11" s="5">
        <v>97551</v>
      </c>
      <c r="AC11" s="5">
        <v>94981</v>
      </c>
      <c r="AD11" s="5">
        <v>93833</v>
      </c>
      <c r="AE11" s="5">
        <v>94208</v>
      </c>
      <c r="AF11" s="5">
        <v>103815</v>
      </c>
      <c r="AG11" s="5"/>
      <c r="AH11" s="5"/>
      <c r="AI11" s="5"/>
      <c r="AJ11" s="5"/>
      <c r="AK11" s="5"/>
      <c r="AL11" s="5">
        <v>222083</v>
      </c>
      <c r="AM11" s="5">
        <v>238417</v>
      </c>
      <c r="AN11" s="5">
        <v>255664</v>
      </c>
      <c r="AO11" s="5"/>
      <c r="AP11" s="5"/>
      <c r="AQ11" s="5"/>
      <c r="AR11" s="5">
        <f t="shared" si="0"/>
        <v>72845.6875</v>
      </c>
      <c r="AS11" s="5">
        <f t="shared" ref="AS11:AS31" si="1">SUM(F11:AN11)/25</f>
        <v>98695.32</v>
      </c>
    </row>
    <row r="12" spans="1:45" x14ac:dyDescent="0.25">
      <c r="A12" s="5" t="s">
        <v>5</v>
      </c>
      <c r="B12" s="5"/>
      <c r="C12" s="5"/>
      <c r="D12" s="5"/>
      <c r="E12" s="5"/>
      <c r="F12" s="5">
        <v>17600</v>
      </c>
      <c r="G12" s="5">
        <v>18798</v>
      </c>
      <c r="H12" s="5"/>
      <c r="I12" s="5"/>
      <c r="J12" s="5">
        <v>25440</v>
      </c>
      <c r="K12" s="5">
        <v>24519</v>
      </c>
      <c r="L12" s="5">
        <v>36764</v>
      </c>
      <c r="M12" s="5"/>
      <c r="N12" s="5"/>
      <c r="O12" s="5">
        <v>31808</v>
      </c>
      <c r="P12" s="5"/>
      <c r="Q12" s="5">
        <v>28728</v>
      </c>
      <c r="R12" s="5">
        <v>30935</v>
      </c>
      <c r="S12" s="5">
        <v>40369</v>
      </c>
      <c r="T12" s="5">
        <v>27644</v>
      </c>
      <c r="U12" s="5">
        <v>44059</v>
      </c>
      <c r="V12" s="5">
        <v>42237</v>
      </c>
      <c r="W12" s="5">
        <v>47572</v>
      </c>
      <c r="X12" s="5">
        <v>31838</v>
      </c>
      <c r="Y12" s="5">
        <v>32770</v>
      </c>
      <c r="Z12" s="5">
        <v>34216</v>
      </c>
      <c r="AA12" s="5">
        <v>36055</v>
      </c>
      <c r="AB12" s="5">
        <v>38297</v>
      </c>
      <c r="AC12" s="5">
        <v>39466</v>
      </c>
      <c r="AD12" s="5">
        <v>63766</v>
      </c>
      <c r="AE12" s="5">
        <v>68067</v>
      </c>
      <c r="AF12" s="5">
        <v>40474</v>
      </c>
      <c r="AG12" s="5"/>
      <c r="AH12" s="5"/>
      <c r="AI12" s="5"/>
      <c r="AJ12" s="5"/>
      <c r="AK12" s="5"/>
      <c r="AL12" s="5">
        <v>96894</v>
      </c>
      <c r="AM12" s="5">
        <v>70354</v>
      </c>
      <c r="AN12" s="5">
        <v>82024</v>
      </c>
      <c r="AO12" s="5"/>
      <c r="AP12" s="5"/>
      <c r="AQ12" s="5"/>
      <c r="AR12" s="5">
        <f t="shared" si="0"/>
        <v>32206.0625</v>
      </c>
      <c r="AS12" s="5">
        <f t="shared" si="1"/>
        <v>42027.76</v>
      </c>
    </row>
    <row r="13" spans="1:45" x14ac:dyDescent="0.25">
      <c r="A13" s="7" t="s">
        <v>6</v>
      </c>
      <c r="B13" s="5"/>
      <c r="C13" s="5"/>
      <c r="D13" s="5"/>
      <c r="E13" s="5"/>
      <c r="F13" s="5"/>
      <c r="G13" s="5"/>
      <c r="H13" s="5"/>
      <c r="I13" s="5"/>
      <c r="J13" s="5"/>
      <c r="K13" s="5"/>
      <c r="L13" s="5"/>
      <c r="M13" s="5"/>
      <c r="N13" s="5"/>
      <c r="O13" s="5"/>
      <c r="P13" s="5"/>
      <c r="Q13" s="5"/>
      <c r="R13" s="5"/>
      <c r="S13" s="5"/>
      <c r="T13" s="5"/>
      <c r="U13" s="5"/>
      <c r="V13" s="5"/>
      <c r="W13" s="5"/>
      <c r="X13" s="5">
        <v>18214</v>
      </c>
      <c r="Y13" s="5">
        <v>790</v>
      </c>
      <c r="Z13" s="5">
        <v>780</v>
      </c>
      <c r="AA13" s="5">
        <v>27669</v>
      </c>
      <c r="AB13" s="5">
        <v>610</v>
      </c>
      <c r="AC13" s="5">
        <v>19019</v>
      </c>
      <c r="AD13" s="5">
        <v>22964</v>
      </c>
      <c r="AE13" s="5">
        <v>30697</v>
      </c>
      <c r="AF13" s="5"/>
      <c r="AG13" s="5"/>
      <c r="AH13" s="5"/>
      <c r="AI13" s="5"/>
      <c r="AJ13" s="5"/>
      <c r="AK13" s="5"/>
      <c r="AL13" s="5">
        <v>45380</v>
      </c>
      <c r="AM13" s="5">
        <v>79499</v>
      </c>
      <c r="AN13" s="5">
        <v>80758</v>
      </c>
      <c r="AO13" s="5"/>
      <c r="AP13" s="5"/>
      <c r="AQ13" s="5"/>
      <c r="AR13" s="5">
        <f t="shared" si="0"/>
        <v>1236.5</v>
      </c>
      <c r="AS13" s="5">
        <f t="shared" si="1"/>
        <v>13055.2</v>
      </c>
    </row>
    <row r="14" spans="1:45" x14ac:dyDescent="0.25">
      <c r="A14" s="5" t="s">
        <v>27</v>
      </c>
      <c r="B14" s="5"/>
      <c r="C14" s="5"/>
      <c r="D14" s="5"/>
      <c r="E14" s="5"/>
      <c r="F14" s="5">
        <v>14231</v>
      </c>
      <c r="G14" s="5">
        <v>9302</v>
      </c>
      <c r="H14" s="5"/>
      <c r="I14" s="5"/>
      <c r="J14" s="5">
        <v>9940</v>
      </c>
      <c r="K14" s="5">
        <v>18560</v>
      </c>
      <c r="L14" s="5">
        <v>10074</v>
      </c>
      <c r="M14" s="5"/>
      <c r="N14" s="5"/>
      <c r="O14" s="5">
        <v>17383</v>
      </c>
      <c r="P14" s="5"/>
      <c r="Q14" s="5">
        <v>15261</v>
      </c>
      <c r="R14" s="5">
        <v>28706</v>
      </c>
      <c r="S14" s="5">
        <v>22232</v>
      </c>
      <c r="T14" s="5">
        <v>21272</v>
      </c>
      <c r="U14" s="5">
        <v>15544</v>
      </c>
      <c r="V14" s="5">
        <v>18884</v>
      </c>
      <c r="W14" s="5">
        <v>22174</v>
      </c>
      <c r="X14" s="5">
        <v>20328</v>
      </c>
      <c r="Y14" s="5">
        <v>18508</v>
      </c>
      <c r="Z14" s="5">
        <v>16657</v>
      </c>
      <c r="AA14" s="5">
        <v>19249</v>
      </c>
      <c r="AB14" s="5">
        <v>20278</v>
      </c>
      <c r="AC14" s="5">
        <v>20779</v>
      </c>
      <c r="AD14" s="5">
        <v>19348</v>
      </c>
      <c r="AE14" s="5">
        <v>20319</v>
      </c>
      <c r="AF14" s="5"/>
      <c r="AG14" s="5"/>
      <c r="AH14" s="5"/>
      <c r="AI14" s="5"/>
      <c r="AJ14" s="5"/>
      <c r="AK14" s="5"/>
      <c r="AL14" s="5">
        <v>18563</v>
      </c>
      <c r="AM14" s="5">
        <v>18694</v>
      </c>
      <c r="AN14" s="5">
        <v>17717</v>
      </c>
      <c r="AO14" s="5"/>
      <c r="AP14" s="5"/>
      <c r="AQ14" s="5"/>
      <c r="AR14" s="5">
        <f t="shared" si="0"/>
        <v>17441</v>
      </c>
      <c r="AS14" s="5">
        <f t="shared" si="1"/>
        <v>17360.12</v>
      </c>
    </row>
    <row r="15" spans="1:45" x14ac:dyDescent="0.25">
      <c r="A15" s="5" t="s">
        <v>39</v>
      </c>
      <c r="B15" s="5"/>
      <c r="C15" s="5"/>
      <c r="D15" s="5"/>
      <c r="E15" s="5"/>
      <c r="F15" s="5"/>
      <c r="G15" s="5"/>
      <c r="H15" s="5"/>
      <c r="I15" s="5"/>
      <c r="J15" s="5"/>
      <c r="K15" s="5"/>
      <c r="L15" s="5"/>
      <c r="M15" s="5"/>
      <c r="N15" s="5"/>
      <c r="O15" s="5"/>
      <c r="P15" s="5"/>
      <c r="Q15" s="5"/>
      <c r="R15" s="5">
        <v>410</v>
      </c>
      <c r="S15" s="5"/>
      <c r="T15" s="5"/>
      <c r="U15" s="5"/>
      <c r="V15" s="5"/>
      <c r="W15" s="5"/>
      <c r="X15" s="5"/>
      <c r="Y15" s="5"/>
      <c r="Z15" s="5"/>
      <c r="AA15" s="5"/>
      <c r="AB15" s="5"/>
      <c r="AC15" s="5"/>
      <c r="AD15" s="5"/>
      <c r="AE15" s="5"/>
      <c r="AF15" s="5"/>
      <c r="AG15" s="5"/>
      <c r="AH15" s="5"/>
      <c r="AI15" s="5"/>
      <c r="AJ15" s="5"/>
      <c r="AK15" s="5"/>
      <c r="AL15" s="5"/>
      <c r="AM15" s="5"/>
      <c r="AN15" s="5"/>
      <c r="AO15" s="5"/>
      <c r="AP15" s="5"/>
      <c r="AQ15" s="5"/>
      <c r="AR15" s="5">
        <f t="shared" si="0"/>
        <v>25.625</v>
      </c>
      <c r="AS15" s="5">
        <f t="shared" si="1"/>
        <v>16.399999999999999</v>
      </c>
    </row>
    <row r="16" spans="1:45" x14ac:dyDescent="0.25">
      <c r="A16" s="5" t="s">
        <v>40</v>
      </c>
      <c r="B16" s="5"/>
      <c r="C16" s="5"/>
      <c r="D16" s="5"/>
      <c r="E16" s="5"/>
      <c r="F16" s="5">
        <v>6785</v>
      </c>
      <c r="G16" s="5">
        <v>7839</v>
      </c>
      <c r="H16" s="5"/>
      <c r="I16" s="5"/>
      <c r="J16" s="5">
        <v>9173</v>
      </c>
      <c r="K16" s="5">
        <v>40222</v>
      </c>
      <c r="L16" s="5">
        <v>36062</v>
      </c>
      <c r="M16" s="5"/>
      <c r="N16" s="5"/>
      <c r="O16" s="5"/>
      <c r="P16" s="5"/>
      <c r="Q16" s="5">
        <v>6142</v>
      </c>
      <c r="R16" s="5"/>
      <c r="S16" s="5"/>
      <c r="T16" s="5"/>
      <c r="U16" s="5"/>
      <c r="V16" s="5"/>
      <c r="W16" s="5"/>
      <c r="X16" s="5"/>
      <c r="Y16" s="5"/>
      <c r="Z16" s="5">
        <v>2519</v>
      </c>
      <c r="AA16" s="5">
        <v>2655</v>
      </c>
      <c r="AB16" s="5">
        <v>4072</v>
      </c>
      <c r="AC16" s="5"/>
      <c r="AD16" s="5">
        <v>4305</v>
      </c>
      <c r="AE16" s="5"/>
      <c r="AF16" s="5"/>
      <c r="AG16" s="5"/>
      <c r="AH16" s="5"/>
      <c r="AI16" s="5"/>
      <c r="AJ16" s="5"/>
      <c r="AK16" s="5"/>
      <c r="AL16" s="5">
        <v>14172</v>
      </c>
      <c r="AM16" s="5">
        <v>10400</v>
      </c>
      <c r="AN16" s="5"/>
      <c r="AO16" s="5"/>
      <c r="AP16" s="5"/>
      <c r="AQ16" s="5"/>
      <c r="AR16" s="5">
        <f t="shared" si="0"/>
        <v>6796.375</v>
      </c>
      <c r="AS16" s="5">
        <f t="shared" si="1"/>
        <v>5773.84</v>
      </c>
    </row>
    <row r="17" spans="1:45" x14ac:dyDescent="0.25">
      <c r="A17" s="5" t="s">
        <v>7</v>
      </c>
      <c r="B17" s="5"/>
      <c r="C17" s="5"/>
      <c r="D17" s="5"/>
      <c r="E17" s="5"/>
      <c r="F17" s="5"/>
      <c r="G17" s="5"/>
      <c r="H17" s="5"/>
      <c r="I17" s="5"/>
      <c r="J17" s="5"/>
      <c r="K17" s="5"/>
      <c r="L17" s="5"/>
      <c r="M17" s="5"/>
      <c r="N17" s="5"/>
      <c r="O17" s="5">
        <v>71000</v>
      </c>
      <c r="P17" s="5"/>
      <c r="Q17" s="6">
        <v>10400</v>
      </c>
      <c r="R17" s="7"/>
      <c r="S17" s="5"/>
      <c r="T17" s="5"/>
      <c r="U17" s="5"/>
      <c r="V17" s="5"/>
      <c r="W17" s="5"/>
      <c r="X17" s="5"/>
      <c r="Y17" s="5"/>
      <c r="Z17" s="5"/>
      <c r="AA17" s="5"/>
      <c r="AB17" s="5"/>
      <c r="AC17" s="5"/>
      <c r="AD17" s="5"/>
      <c r="AE17" s="5"/>
      <c r="AF17" s="5"/>
      <c r="AG17" s="5"/>
      <c r="AH17" s="5"/>
      <c r="AI17" s="5"/>
      <c r="AJ17" s="5"/>
      <c r="AK17" s="5"/>
      <c r="AL17" s="5">
        <v>62413</v>
      </c>
      <c r="AM17" s="5"/>
      <c r="AN17" s="5"/>
      <c r="AO17" s="5"/>
      <c r="AP17" s="5"/>
      <c r="AQ17" s="5"/>
      <c r="AR17" s="5">
        <f t="shared" si="0"/>
        <v>5087.5</v>
      </c>
      <c r="AS17" s="5">
        <f t="shared" si="1"/>
        <v>5752.52</v>
      </c>
    </row>
    <row r="18" spans="1:45" x14ac:dyDescent="0.25">
      <c r="A18" s="5" t="s">
        <v>41</v>
      </c>
      <c r="B18" s="5"/>
      <c r="C18" s="5"/>
      <c r="D18" s="5"/>
      <c r="E18" s="5"/>
      <c r="F18" s="5"/>
      <c r="G18" s="5"/>
      <c r="H18" s="5"/>
      <c r="I18" s="5"/>
      <c r="J18" s="5"/>
      <c r="K18" s="5"/>
      <c r="L18" s="5"/>
      <c r="M18" s="5"/>
      <c r="N18" s="5"/>
      <c r="O18" s="5"/>
      <c r="P18" s="5"/>
      <c r="Q18" s="6"/>
      <c r="R18" s="7"/>
      <c r="S18" s="5"/>
      <c r="T18" s="5"/>
      <c r="U18" s="5"/>
      <c r="V18" s="5"/>
      <c r="W18" s="5"/>
      <c r="X18" s="5"/>
      <c r="Y18" s="5"/>
      <c r="Z18" s="5"/>
      <c r="AA18" s="5"/>
      <c r="AB18" s="5"/>
      <c r="AC18" s="5"/>
      <c r="AD18" s="5"/>
      <c r="AE18" s="5"/>
      <c r="AF18" s="5">
        <v>4848</v>
      </c>
      <c r="AG18" s="5"/>
      <c r="AH18" s="5"/>
      <c r="AI18" s="5"/>
      <c r="AJ18" s="5"/>
      <c r="AK18" s="5"/>
      <c r="AL18" s="5"/>
      <c r="AM18" s="5"/>
      <c r="AN18" s="5"/>
      <c r="AO18" s="5"/>
      <c r="AP18" s="5"/>
      <c r="AQ18" s="5"/>
      <c r="AR18" s="5">
        <f t="shared" si="0"/>
        <v>0</v>
      </c>
      <c r="AS18" s="5">
        <f t="shared" si="1"/>
        <v>193.92</v>
      </c>
    </row>
    <row r="19" spans="1:45" x14ac:dyDescent="0.25">
      <c r="A19" s="5" t="s">
        <v>42</v>
      </c>
      <c r="B19" s="5"/>
      <c r="C19" s="5"/>
      <c r="D19" s="5"/>
      <c r="E19" s="5"/>
      <c r="F19" s="5">
        <v>8869</v>
      </c>
      <c r="G19" s="5">
        <v>7980</v>
      </c>
      <c r="H19" s="5"/>
      <c r="I19" s="5"/>
      <c r="J19" s="5">
        <v>7090</v>
      </c>
      <c r="K19" s="5">
        <v>4898</v>
      </c>
      <c r="L19" s="5">
        <v>5134</v>
      </c>
      <c r="M19" s="5"/>
      <c r="N19" s="5"/>
      <c r="O19" s="5">
        <v>4046</v>
      </c>
      <c r="P19" s="5"/>
      <c r="Q19" s="6">
        <v>2024</v>
      </c>
      <c r="R19" s="5">
        <v>3268</v>
      </c>
      <c r="S19" s="5">
        <v>3310</v>
      </c>
      <c r="T19" s="5">
        <v>2946</v>
      </c>
      <c r="U19" s="5">
        <v>3346</v>
      </c>
      <c r="V19" s="5">
        <v>3344</v>
      </c>
      <c r="W19" s="5">
        <v>4448</v>
      </c>
      <c r="X19" s="5">
        <v>4870</v>
      </c>
      <c r="Y19" s="5">
        <v>3380</v>
      </c>
      <c r="Z19" s="5">
        <v>4153</v>
      </c>
      <c r="AA19" s="5">
        <v>4844</v>
      </c>
      <c r="AB19" s="5">
        <v>5574</v>
      </c>
      <c r="AC19" s="5">
        <v>9080</v>
      </c>
      <c r="AD19" s="5">
        <v>7258</v>
      </c>
      <c r="AE19" s="5">
        <v>6394</v>
      </c>
      <c r="AF19" s="5"/>
      <c r="AG19" s="5"/>
      <c r="AH19" s="5"/>
      <c r="AI19" s="5"/>
      <c r="AJ19" s="5"/>
      <c r="AK19" s="5"/>
      <c r="AL19" s="5">
        <v>17398</v>
      </c>
      <c r="AM19" s="5">
        <v>23311</v>
      </c>
      <c r="AN19" s="5">
        <v>19615</v>
      </c>
      <c r="AO19" s="5"/>
      <c r="AP19" s="5"/>
      <c r="AQ19" s="5"/>
      <c r="AR19" s="5">
        <f t="shared" si="0"/>
        <v>4569.125</v>
      </c>
      <c r="AS19" s="5">
        <f t="shared" si="1"/>
        <v>6663.2</v>
      </c>
    </row>
    <row r="20" spans="1:45" x14ac:dyDescent="0.25">
      <c r="A20" s="5" t="s">
        <v>8</v>
      </c>
      <c r="B20" s="5"/>
      <c r="C20" s="5"/>
      <c r="D20" s="5"/>
      <c r="E20" s="5"/>
      <c r="F20" s="5">
        <v>6832</v>
      </c>
      <c r="G20" s="5">
        <v>6359</v>
      </c>
      <c r="H20" s="5"/>
      <c r="I20" s="5"/>
      <c r="J20" s="5">
        <v>8457</v>
      </c>
      <c r="K20" s="5">
        <v>8000</v>
      </c>
      <c r="L20" s="5">
        <v>7515</v>
      </c>
      <c r="M20" s="5"/>
      <c r="N20" s="5"/>
      <c r="O20" s="5">
        <v>7624</v>
      </c>
      <c r="P20" s="5"/>
      <c r="Q20" s="5">
        <v>8789</v>
      </c>
      <c r="R20" s="5">
        <v>7978</v>
      </c>
      <c r="S20" s="5">
        <v>8333</v>
      </c>
      <c r="T20" s="5">
        <v>8587</v>
      </c>
      <c r="U20" s="5">
        <v>8351</v>
      </c>
      <c r="V20" s="5">
        <v>8647</v>
      </c>
      <c r="W20" s="5">
        <v>11389</v>
      </c>
      <c r="X20" s="5">
        <v>13089</v>
      </c>
      <c r="Y20" s="5">
        <v>16023</v>
      </c>
      <c r="Z20" s="5">
        <v>16866</v>
      </c>
      <c r="AA20" s="5">
        <v>14246</v>
      </c>
      <c r="AB20" s="5">
        <v>13844</v>
      </c>
      <c r="AC20" s="5">
        <v>16734</v>
      </c>
      <c r="AD20" s="5">
        <v>16411</v>
      </c>
      <c r="AE20" s="5">
        <v>16983</v>
      </c>
      <c r="AF20" s="5"/>
      <c r="AG20" s="5"/>
      <c r="AH20" s="5"/>
      <c r="AI20" s="5"/>
      <c r="AJ20" s="5"/>
      <c r="AK20" s="5"/>
      <c r="AL20" s="5">
        <v>26586</v>
      </c>
      <c r="AM20" s="5">
        <v>32126</v>
      </c>
      <c r="AN20" s="5">
        <v>33490</v>
      </c>
      <c r="AO20" s="5"/>
      <c r="AP20" s="5"/>
      <c r="AQ20" s="5"/>
      <c r="AR20" s="5">
        <f t="shared" si="0"/>
        <v>9552.4375</v>
      </c>
      <c r="AS20" s="5">
        <f t="shared" si="1"/>
        <v>12930.36</v>
      </c>
    </row>
    <row r="21" spans="1:45" x14ac:dyDescent="0.25">
      <c r="A21" s="5" t="s">
        <v>9</v>
      </c>
      <c r="B21" s="5"/>
      <c r="C21" s="5"/>
      <c r="D21" s="5"/>
      <c r="E21" s="5"/>
      <c r="F21" s="5"/>
      <c r="G21" s="5">
        <v>1203</v>
      </c>
      <c r="H21" s="5"/>
      <c r="I21" s="5"/>
      <c r="J21" s="5">
        <v>12533</v>
      </c>
      <c r="K21" s="5">
        <v>2455</v>
      </c>
      <c r="L21" s="5">
        <v>2576</v>
      </c>
      <c r="M21" s="5"/>
      <c r="N21" s="5"/>
      <c r="O21" s="5">
        <v>4523</v>
      </c>
      <c r="P21" s="5"/>
      <c r="Q21" s="5">
        <v>5786</v>
      </c>
      <c r="R21" s="5">
        <v>5191</v>
      </c>
      <c r="S21" s="5">
        <v>5305</v>
      </c>
      <c r="T21" s="5">
        <v>5742</v>
      </c>
      <c r="U21" s="5">
        <v>5982</v>
      </c>
      <c r="V21" s="5">
        <v>3709</v>
      </c>
      <c r="W21" s="5">
        <v>5565</v>
      </c>
      <c r="X21" s="5">
        <v>4326</v>
      </c>
      <c r="Y21" s="5">
        <v>5302</v>
      </c>
      <c r="Z21" s="5">
        <v>5214</v>
      </c>
      <c r="AA21" s="5">
        <v>5952</v>
      </c>
      <c r="AB21" s="5">
        <v>6291</v>
      </c>
      <c r="AC21" s="5">
        <v>7042</v>
      </c>
      <c r="AD21" s="5">
        <v>5641</v>
      </c>
      <c r="AE21" s="5">
        <v>5038</v>
      </c>
      <c r="AF21" s="5"/>
      <c r="AG21" s="5"/>
      <c r="AH21" s="5"/>
      <c r="AI21" s="5"/>
      <c r="AJ21" s="5"/>
      <c r="AK21" s="5"/>
      <c r="AL21" s="5">
        <v>4923</v>
      </c>
      <c r="AM21" s="5">
        <v>5181</v>
      </c>
      <c r="AN21" s="5">
        <v>4613</v>
      </c>
      <c r="AO21" s="5"/>
      <c r="AP21" s="5"/>
      <c r="AQ21" s="5"/>
      <c r="AR21" s="5">
        <f t="shared" si="0"/>
        <v>4713.25</v>
      </c>
      <c r="AS21" s="5">
        <f t="shared" si="1"/>
        <v>4803.72</v>
      </c>
    </row>
    <row r="22" spans="1:45" x14ac:dyDescent="0.25">
      <c r="A22" s="5" t="s">
        <v>10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v>21406</v>
      </c>
      <c r="AG22" s="5"/>
      <c r="AH22" s="5"/>
      <c r="AI22" s="5"/>
      <c r="AJ22" s="5"/>
      <c r="AK22" s="5"/>
      <c r="AL22" s="5"/>
      <c r="AM22" s="5"/>
      <c r="AN22" s="5"/>
      <c r="AO22" s="5"/>
      <c r="AP22" s="5"/>
      <c r="AQ22" s="5"/>
      <c r="AR22" s="5">
        <f t="shared" si="0"/>
        <v>0</v>
      </c>
      <c r="AS22" s="5">
        <f t="shared" si="1"/>
        <v>856.24</v>
      </c>
    </row>
    <row r="23" spans="1:45" x14ac:dyDescent="0.25">
      <c r="A23" s="19" t="s">
        <v>43</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v>19112</v>
      </c>
      <c r="AM23" s="5"/>
      <c r="AN23" s="5"/>
      <c r="AO23" s="5"/>
      <c r="AP23" s="5"/>
      <c r="AQ23" s="5"/>
      <c r="AR23" s="5">
        <f t="shared" si="0"/>
        <v>0</v>
      </c>
      <c r="AS23" s="5">
        <f t="shared" si="1"/>
        <v>764.48</v>
      </c>
    </row>
    <row r="24" spans="1:45" x14ac:dyDescent="0.25">
      <c r="A24" s="5" t="s">
        <v>44</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f t="shared" si="0"/>
        <v>0</v>
      </c>
      <c r="AS24" s="5">
        <f t="shared" si="1"/>
        <v>0</v>
      </c>
    </row>
    <row r="25" spans="1:45" x14ac:dyDescent="0.25">
      <c r="A25" s="5" t="s">
        <v>45</v>
      </c>
      <c r="B25" s="5"/>
      <c r="C25" s="5"/>
      <c r="D25" s="5"/>
      <c r="E25" s="5"/>
      <c r="F25" s="5"/>
      <c r="G25" s="5">
        <v>7916</v>
      </c>
      <c r="H25" s="5"/>
      <c r="I25" s="5"/>
      <c r="J25" s="5"/>
      <c r="K25" s="5"/>
      <c r="L25" s="5">
        <v>1828</v>
      </c>
      <c r="M25" s="5"/>
      <c r="N25" s="5"/>
      <c r="O25" s="5">
        <v>509</v>
      </c>
      <c r="P25" s="5"/>
      <c r="Q25" s="5"/>
      <c r="R25" s="5"/>
      <c r="S25" s="5">
        <v>7494</v>
      </c>
      <c r="T25" s="5">
        <v>4345</v>
      </c>
      <c r="U25" s="5"/>
      <c r="V25" s="5">
        <v>1841</v>
      </c>
      <c r="W25" s="5">
        <v>7500</v>
      </c>
      <c r="X25" s="5"/>
      <c r="Y25" s="5"/>
      <c r="Z25" s="5"/>
      <c r="AA25" s="5"/>
      <c r="AB25" s="5"/>
      <c r="AC25" s="5">
        <v>1550</v>
      </c>
      <c r="AD25" s="5">
        <v>1938</v>
      </c>
      <c r="AE25" s="5">
        <v>1550</v>
      </c>
      <c r="AF25" s="5"/>
      <c r="AG25" s="5"/>
      <c r="AH25" s="5"/>
      <c r="AI25" s="5"/>
      <c r="AJ25" s="5"/>
      <c r="AK25" s="5"/>
      <c r="AL25" s="5">
        <v>20000</v>
      </c>
      <c r="AM25" s="5"/>
      <c r="AN25" s="5"/>
      <c r="AO25" s="5"/>
      <c r="AP25" s="5"/>
      <c r="AQ25" s="5"/>
      <c r="AR25" s="5">
        <f t="shared" si="0"/>
        <v>1964.5625</v>
      </c>
      <c r="AS25" s="5">
        <f t="shared" si="1"/>
        <v>2258.84</v>
      </c>
    </row>
    <row r="26" spans="1:45" x14ac:dyDescent="0.25">
      <c r="A26" s="5" t="s">
        <v>46</v>
      </c>
      <c r="B26" s="5"/>
      <c r="C26" s="5"/>
      <c r="D26" s="5"/>
      <c r="E26" s="5"/>
      <c r="F26" s="5"/>
      <c r="G26" s="5"/>
      <c r="H26" s="5"/>
      <c r="I26" s="5"/>
      <c r="J26" s="5"/>
      <c r="K26" s="5"/>
      <c r="L26" s="5"/>
      <c r="M26" s="5"/>
      <c r="N26" s="5"/>
      <c r="O26" s="5">
        <v>30230</v>
      </c>
      <c r="P26" s="5"/>
      <c r="Q26" s="5">
        <v>8453</v>
      </c>
      <c r="R26" s="5">
        <v>24379</v>
      </c>
      <c r="S26" s="5">
        <v>23446</v>
      </c>
      <c r="T26" s="5">
        <v>9272</v>
      </c>
      <c r="U26" s="5">
        <v>9142</v>
      </c>
      <c r="V26" s="5">
        <v>19128</v>
      </c>
      <c r="W26" s="5">
        <v>10780</v>
      </c>
      <c r="X26" s="5">
        <v>10286</v>
      </c>
      <c r="Y26" s="5">
        <v>5085</v>
      </c>
      <c r="Z26" s="5">
        <v>7793</v>
      </c>
      <c r="AA26" s="5">
        <v>9660</v>
      </c>
      <c r="AB26" s="5">
        <v>12307</v>
      </c>
      <c r="AC26" s="5"/>
      <c r="AD26" s="5">
        <v>3613</v>
      </c>
      <c r="AE26" s="5">
        <v>770</v>
      </c>
      <c r="AF26" s="5">
        <v>4136</v>
      </c>
      <c r="AG26" s="5"/>
      <c r="AH26" s="5"/>
      <c r="AI26" s="5"/>
      <c r="AJ26" s="5"/>
      <c r="AK26" s="5"/>
      <c r="AL26" s="5">
        <v>8732</v>
      </c>
      <c r="AM26" s="5">
        <v>13854</v>
      </c>
      <c r="AN26" s="5">
        <v>8872</v>
      </c>
      <c r="AO26" s="5"/>
      <c r="AP26" s="5"/>
      <c r="AQ26" s="5"/>
      <c r="AR26" s="5">
        <f t="shared" si="0"/>
        <v>9874.625</v>
      </c>
      <c r="AS26" s="5">
        <f t="shared" si="1"/>
        <v>8797.52</v>
      </c>
    </row>
    <row r="27" spans="1:45" x14ac:dyDescent="0.25">
      <c r="A27" s="5" t="s">
        <v>61</v>
      </c>
      <c r="B27" s="5"/>
      <c r="C27" s="5"/>
      <c r="D27" s="5"/>
      <c r="E27" s="5"/>
      <c r="F27" s="5">
        <v>15816</v>
      </c>
      <c r="G27" s="5">
        <v>22000</v>
      </c>
      <c r="H27" s="5"/>
      <c r="I27" s="5"/>
      <c r="J27" s="5">
        <v>66167</v>
      </c>
      <c r="K27" s="5"/>
      <c r="L27" s="5">
        <v>66044</v>
      </c>
      <c r="M27" s="5"/>
      <c r="N27" s="5"/>
      <c r="O27" s="5">
        <v>10000</v>
      </c>
      <c r="P27" s="5"/>
      <c r="Q27" s="5"/>
      <c r="R27" s="5"/>
      <c r="S27" s="5"/>
      <c r="T27" s="5"/>
      <c r="U27" s="5"/>
      <c r="V27" s="5"/>
      <c r="W27" s="5"/>
      <c r="X27" s="5"/>
      <c r="Y27" s="5">
        <v>600000</v>
      </c>
      <c r="Z27" s="5"/>
      <c r="AA27" s="5"/>
      <c r="AB27" s="5"/>
      <c r="AC27" s="5"/>
      <c r="AD27" s="5"/>
      <c r="AE27" s="5"/>
      <c r="AF27" s="5"/>
      <c r="AG27" s="5"/>
      <c r="AH27" s="5"/>
      <c r="AI27" s="5"/>
      <c r="AJ27" s="5"/>
      <c r="AK27" s="5"/>
      <c r="AL27" s="5">
        <v>20000</v>
      </c>
      <c r="AM27" s="5">
        <v>83055</v>
      </c>
      <c r="AN27" s="5">
        <v>70000</v>
      </c>
      <c r="AO27" s="5"/>
      <c r="AP27" s="5"/>
      <c r="AQ27" s="5"/>
      <c r="AR27" s="5">
        <f t="shared" si="0"/>
        <v>48751.6875</v>
      </c>
      <c r="AS27" s="5">
        <f t="shared" si="1"/>
        <v>38123.279999999999</v>
      </c>
    </row>
    <row r="28" spans="1:45" x14ac:dyDescent="0.25">
      <c r="A28" s="5" t="s">
        <v>63</v>
      </c>
      <c r="B28" s="5"/>
      <c r="C28" s="5"/>
      <c r="D28" s="5"/>
      <c r="E28" s="5"/>
      <c r="F28" s="5"/>
      <c r="G28" s="5"/>
      <c r="H28" s="5"/>
      <c r="I28" s="5"/>
      <c r="J28" s="5"/>
      <c r="K28" s="5"/>
      <c r="L28" s="5"/>
      <c r="M28" s="5"/>
      <c r="N28" s="5"/>
      <c r="O28" s="5"/>
      <c r="P28" s="5"/>
      <c r="Q28" s="5"/>
      <c r="R28" s="5"/>
      <c r="S28" s="5"/>
      <c r="T28" s="5">
        <v>50</v>
      </c>
      <c r="U28" s="5"/>
      <c r="V28" s="5"/>
      <c r="W28" s="5"/>
      <c r="X28" s="5"/>
      <c r="Y28" s="5"/>
      <c r="Z28" s="5"/>
      <c r="AA28" s="5"/>
      <c r="AB28" s="5"/>
      <c r="AC28" s="5"/>
      <c r="AD28" s="5"/>
      <c r="AE28" s="5"/>
      <c r="AF28" s="5"/>
      <c r="AG28" s="5"/>
      <c r="AH28" s="5"/>
      <c r="AI28" s="5"/>
      <c r="AJ28" s="5"/>
      <c r="AK28" s="5"/>
      <c r="AL28" s="5"/>
      <c r="AM28" s="5"/>
      <c r="AN28" s="5"/>
      <c r="AO28" s="5"/>
      <c r="AP28" s="5"/>
      <c r="AQ28" s="5"/>
      <c r="AR28" s="5">
        <f t="shared" si="0"/>
        <v>3.125</v>
      </c>
      <c r="AS28" s="5">
        <f t="shared" si="1"/>
        <v>2</v>
      </c>
    </row>
    <row r="29" spans="1:45" x14ac:dyDescent="0.25">
      <c r="A29" s="5" t="s">
        <v>57</v>
      </c>
      <c r="B29" s="5"/>
      <c r="C29" s="5"/>
      <c r="D29" s="5"/>
      <c r="E29" s="5"/>
      <c r="F29" s="5">
        <v>8563</v>
      </c>
      <c r="G29" s="5">
        <v>20187</v>
      </c>
      <c r="H29" s="5"/>
      <c r="I29" s="5"/>
      <c r="J29" s="5">
        <v>2416</v>
      </c>
      <c r="K29" s="5">
        <v>1079</v>
      </c>
      <c r="L29" s="5">
        <v>15634</v>
      </c>
      <c r="M29" s="5"/>
      <c r="N29" s="5"/>
      <c r="O29" s="5">
        <v>6041</v>
      </c>
      <c r="P29" s="5"/>
      <c r="Q29" s="5">
        <v>2239</v>
      </c>
      <c r="R29" s="5">
        <v>76</v>
      </c>
      <c r="S29" s="5">
        <v>992</v>
      </c>
      <c r="T29" s="5">
        <v>3889</v>
      </c>
      <c r="U29" s="5">
        <v>68</v>
      </c>
      <c r="V29" s="5"/>
      <c r="W29" s="5">
        <v>32400</v>
      </c>
      <c r="X29" s="5">
        <v>9273</v>
      </c>
      <c r="Y29" s="5">
        <v>1082</v>
      </c>
      <c r="Z29" s="5">
        <v>1691</v>
      </c>
      <c r="AA29" s="5">
        <v>2201</v>
      </c>
      <c r="AB29" s="5">
        <v>10751</v>
      </c>
      <c r="AC29" s="5">
        <v>9260</v>
      </c>
      <c r="AD29" s="5">
        <v>7916</v>
      </c>
      <c r="AE29" s="5"/>
      <c r="AF29" s="5"/>
      <c r="AG29" s="5"/>
      <c r="AH29" s="5"/>
      <c r="AI29" s="5"/>
      <c r="AJ29" s="5"/>
      <c r="AK29" s="5"/>
      <c r="AL29" s="5">
        <v>12690</v>
      </c>
      <c r="AM29" s="5">
        <v>48960</v>
      </c>
      <c r="AN29" s="5"/>
      <c r="AO29" s="5"/>
      <c r="AP29" s="5"/>
      <c r="AQ29" s="5"/>
      <c r="AR29" s="5">
        <f t="shared" si="0"/>
        <v>6601.875</v>
      </c>
      <c r="AS29" s="5">
        <f t="shared" si="1"/>
        <v>7896.32</v>
      </c>
    </row>
    <row r="30" spans="1:45" x14ac:dyDescent="0.25">
      <c r="A30" s="5" t="s">
        <v>62</v>
      </c>
      <c r="B30" s="5"/>
      <c r="C30" s="5"/>
      <c r="D30" s="5"/>
      <c r="E30" s="5"/>
      <c r="F30" s="5">
        <v>129139</v>
      </c>
      <c r="G30" s="5">
        <v>110451</v>
      </c>
      <c r="H30" s="5"/>
      <c r="I30" s="5"/>
      <c r="J30" s="5">
        <v>27415</v>
      </c>
      <c r="K30" s="5">
        <v>18083</v>
      </c>
      <c r="L30" s="5">
        <v>27333</v>
      </c>
      <c r="M30" s="5"/>
      <c r="N30" s="5"/>
      <c r="O30" s="5">
        <v>17024</v>
      </c>
      <c r="P30" s="5"/>
      <c r="Q30" s="5">
        <v>15872</v>
      </c>
      <c r="R30" s="5">
        <v>17490</v>
      </c>
      <c r="S30" s="5">
        <v>7057</v>
      </c>
      <c r="T30" s="5">
        <v>21718</v>
      </c>
      <c r="U30" s="5">
        <v>17145</v>
      </c>
      <c r="V30" s="5">
        <v>14383</v>
      </c>
      <c r="W30" s="5">
        <v>11713</v>
      </c>
      <c r="X30" s="5">
        <v>16032</v>
      </c>
      <c r="Y30" s="5">
        <v>42372</v>
      </c>
      <c r="Z30" s="5">
        <v>75767</v>
      </c>
      <c r="AA30" s="5">
        <v>49458</v>
      </c>
      <c r="AB30" s="5">
        <v>80223</v>
      </c>
      <c r="AC30" s="5">
        <v>74656</v>
      </c>
      <c r="AD30" s="5">
        <v>47692</v>
      </c>
      <c r="AE30" s="5">
        <v>81003</v>
      </c>
      <c r="AF30" s="5">
        <v>150272</v>
      </c>
      <c r="AG30" s="5"/>
      <c r="AH30" s="5"/>
      <c r="AI30" s="5"/>
      <c r="AJ30" s="5"/>
      <c r="AK30" s="5"/>
      <c r="AL30" s="5">
        <v>19300</v>
      </c>
      <c r="AM30" s="5">
        <v>116637</v>
      </c>
      <c r="AN30" s="5">
        <v>186108</v>
      </c>
      <c r="AO30" s="5"/>
      <c r="AP30" s="5"/>
      <c r="AQ30" s="5"/>
      <c r="AR30" s="5">
        <f t="shared" si="0"/>
        <v>35562.125</v>
      </c>
      <c r="AS30" s="5">
        <f t="shared" si="1"/>
        <v>54973.72</v>
      </c>
    </row>
    <row r="31" spans="1:4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row>
    <row r="32" spans="1:45" x14ac:dyDescent="0.25">
      <c r="A32" s="5" t="s">
        <v>11</v>
      </c>
      <c r="B32" s="5">
        <f t="shared" ref="B32:AP32" si="2">SUM(B9:B31)</f>
        <v>0</v>
      </c>
      <c r="C32" s="5">
        <f t="shared" si="2"/>
        <v>0</v>
      </c>
      <c r="D32" s="5">
        <f t="shared" si="2"/>
        <v>0</v>
      </c>
      <c r="E32" s="5">
        <f t="shared" si="2"/>
        <v>0</v>
      </c>
      <c r="F32" s="5">
        <f t="shared" si="2"/>
        <v>221219</v>
      </c>
      <c r="G32" s="5">
        <f t="shared" si="2"/>
        <v>218110</v>
      </c>
      <c r="H32" s="5">
        <f t="shared" si="2"/>
        <v>0</v>
      </c>
      <c r="I32" s="5">
        <f t="shared" si="2"/>
        <v>0</v>
      </c>
      <c r="J32" s="5">
        <f t="shared" si="2"/>
        <v>273824</v>
      </c>
      <c r="K32" s="5">
        <f t="shared" si="2"/>
        <v>221075</v>
      </c>
      <c r="L32" s="5">
        <f t="shared" si="2"/>
        <v>306853</v>
      </c>
      <c r="M32" s="5">
        <f t="shared" si="2"/>
        <v>0</v>
      </c>
      <c r="N32" s="5">
        <f t="shared" si="2"/>
        <v>0</v>
      </c>
      <c r="O32" s="5">
        <f t="shared" si="2"/>
        <v>289007</v>
      </c>
      <c r="P32" s="5">
        <f t="shared" si="2"/>
        <v>0</v>
      </c>
      <c r="Q32" s="5">
        <f t="shared" si="2"/>
        <v>161062</v>
      </c>
      <c r="R32" s="5">
        <f t="shared" si="2"/>
        <v>186221</v>
      </c>
      <c r="S32" s="5">
        <f t="shared" si="2"/>
        <v>187559</v>
      </c>
      <c r="T32" s="5">
        <f t="shared" si="2"/>
        <v>172391</v>
      </c>
      <c r="U32" s="5">
        <f t="shared" si="2"/>
        <v>166069</v>
      </c>
      <c r="V32" s="5">
        <f t="shared" si="2"/>
        <v>173149</v>
      </c>
      <c r="W32" s="5">
        <f t="shared" si="2"/>
        <v>232811</v>
      </c>
      <c r="X32" s="5">
        <f t="shared" si="2"/>
        <v>239289</v>
      </c>
      <c r="Y32" s="5">
        <f t="shared" si="2"/>
        <v>846079</v>
      </c>
      <c r="Z32" s="5">
        <f t="shared" si="2"/>
        <v>277265</v>
      </c>
      <c r="AA32" s="5">
        <f t="shared" si="2"/>
        <v>282415</v>
      </c>
      <c r="AB32" s="5">
        <f t="shared" si="2"/>
        <v>295791</v>
      </c>
      <c r="AC32" s="5">
        <f t="shared" si="2"/>
        <v>300508</v>
      </c>
      <c r="AD32" s="5">
        <f t="shared" si="2"/>
        <v>301916</v>
      </c>
      <c r="AE32" s="5">
        <f t="shared" si="2"/>
        <v>340688</v>
      </c>
      <c r="AF32" s="5">
        <f t="shared" si="2"/>
        <v>329269</v>
      </c>
      <c r="AG32" s="5">
        <f t="shared" si="2"/>
        <v>0</v>
      </c>
      <c r="AH32" s="5">
        <v>418803</v>
      </c>
      <c r="AI32" s="5">
        <v>445253</v>
      </c>
      <c r="AJ32" s="5">
        <v>547622</v>
      </c>
      <c r="AK32" s="5">
        <v>601027</v>
      </c>
      <c r="AL32" s="5">
        <f t="shared" si="2"/>
        <v>615745</v>
      </c>
      <c r="AM32" s="5">
        <f t="shared" si="2"/>
        <v>744437</v>
      </c>
      <c r="AN32" s="5">
        <f t="shared" si="2"/>
        <v>760602</v>
      </c>
      <c r="AO32" s="5">
        <f t="shared" si="2"/>
        <v>0</v>
      </c>
      <c r="AP32" s="5">
        <f t="shared" si="2"/>
        <v>0</v>
      </c>
      <c r="AQ32" s="5"/>
      <c r="AR32" s="5">
        <f>SUM(AR9:AR30)</f>
        <v>260748.9375</v>
      </c>
      <c r="AS32" s="5">
        <f>SUM(AS9:AS30)</f>
        <v>325734.16000000003</v>
      </c>
    </row>
    <row r="33" spans="1:45" x14ac:dyDescent="0.25">
      <c r="A33" s="5" t="s">
        <v>12</v>
      </c>
      <c r="B33" s="5"/>
      <c r="C33" s="5"/>
      <c r="D33" s="5"/>
      <c r="E33" s="5"/>
      <c r="F33" s="5"/>
      <c r="G33" s="5"/>
      <c r="H33" s="5"/>
      <c r="I33" s="5"/>
      <c r="J33" s="5"/>
      <c r="K33" s="5"/>
      <c r="L33" s="5"/>
      <c r="M33" s="5"/>
      <c r="N33" s="5"/>
      <c r="O33" s="5"/>
      <c r="P33" s="5"/>
      <c r="Q33" s="5">
        <v>162883</v>
      </c>
      <c r="R33" s="5">
        <v>186221</v>
      </c>
      <c r="S33" s="5">
        <v>187557</v>
      </c>
      <c r="T33" s="5"/>
      <c r="U33" s="5"/>
      <c r="V33" s="5">
        <v>173146</v>
      </c>
      <c r="W33" s="5">
        <v>232805</v>
      </c>
      <c r="X33" s="5"/>
      <c r="Y33" s="5"/>
      <c r="Z33" s="5">
        <v>277266</v>
      </c>
      <c r="AA33" s="5"/>
      <c r="AB33" s="5">
        <v>295790</v>
      </c>
      <c r="AC33" s="5">
        <v>300507</v>
      </c>
      <c r="AD33" s="5"/>
      <c r="AE33" s="5"/>
      <c r="AF33" s="5"/>
      <c r="AG33" s="5"/>
      <c r="AH33" s="5"/>
      <c r="AI33" s="5"/>
      <c r="AJ33" s="5"/>
      <c r="AK33" s="5"/>
      <c r="AL33" s="5"/>
      <c r="AM33" s="5"/>
      <c r="AN33" s="5">
        <v>760571</v>
      </c>
      <c r="AO33" s="5"/>
      <c r="AP33" s="5"/>
      <c r="AQ33" s="5"/>
      <c r="AR33" s="5"/>
      <c r="AS33" s="5"/>
    </row>
    <row r="34" spans="1:45" x14ac:dyDescent="0.25">
      <c r="A34" s="5" t="s">
        <v>13</v>
      </c>
      <c r="B34" s="5"/>
      <c r="C34" s="5"/>
      <c r="D34" s="5"/>
      <c r="E34" s="5"/>
      <c r="F34" s="5"/>
      <c r="G34" s="5"/>
      <c r="H34" s="5"/>
      <c r="I34" s="5"/>
      <c r="J34" s="5"/>
      <c r="K34" s="5"/>
      <c r="L34" s="5"/>
      <c r="M34" s="5"/>
      <c r="N34" s="5"/>
      <c r="O34" s="5"/>
      <c r="P34" s="5"/>
      <c r="Q34" s="5">
        <v>1821</v>
      </c>
      <c r="R34" s="5">
        <v>3268</v>
      </c>
      <c r="S34" s="5">
        <v>2</v>
      </c>
      <c r="T34" s="5"/>
      <c r="U34" s="5"/>
      <c r="V34" s="5">
        <v>3</v>
      </c>
      <c r="W34" s="5">
        <v>6</v>
      </c>
      <c r="X34" s="5"/>
      <c r="Y34" s="5"/>
      <c r="Z34" s="5">
        <f>Z33-Z32</f>
        <v>1</v>
      </c>
      <c r="AA34" s="5"/>
      <c r="AB34" s="5">
        <v>1</v>
      </c>
      <c r="AC34" s="5">
        <f>AC32-AC33</f>
        <v>1</v>
      </c>
      <c r="AD34" s="5"/>
      <c r="AE34" s="5"/>
      <c r="AF34" s="5"/>
      <c r="AG34" s="5"/>
      <c r="AH34" s="5"/>
      <c r="AI34" s="5"/>
      <c r="AJ34" s="5"/>
      <c r="AK34" s="5"/>
      <c r="AL34" s="5"/>
      <c r="AM34" s="5"/>
      <c r="AN34" s="5">
        <f>AN32-AN33</f>
        <v>31</v>
      </c>
      <c r="AO34" s="5">
        <f>AO32-AO33</f>
        <v>0</v>
      </c>
      <c r="AP34" s="5"/>
      <c r="AQ34" s="5"/>
      <c r="AR34" s="5"/>
      <c r="AS34" s="5"/>
    </row>
    <row r="37" spans="1:45" x14ac:dyDescent="0.25">
      <c r="AR37" s="4" t="s">
        <v>18</v>
      </c>
      <c r="AS37" s="3" t="s">
        <v>18</v>
      </c>
    </row>
    <row r="38" spans="1:45" x14ac:dyDescent="0.25">
      <c r="A38" s="4" t="s">
        <v>1</v>
      </c>
      <c r="B38" s="4">
        <v>1890</v>
      </c>
      <c r="C38" s="4">
        <v>1891</v>
      </c>
      <c r="D38" s="4">
        <v>1892</v>
      </c>
      <c r="E38" s="4">
        <v>1893</v>
      </c>
      <c r="F38" s="4">
        <v>1894</v>
      </c>
      <c r="G38" s="4">
        <v>1895</v>
      </c>
      <c r="H38" s="4">
        <v>1896</v>
      </c>
      <c r="I38" s="4">
        <v>1897</v>
      </c>
      <c r="J38" s="4">
        <v>1898</v>
      </c>
      <c r="K38" s="4">
        <v>1899</v>
      </c>
      <c r="L38" s="4">
        <v>1900</v>
      </c>
      <c r="M38" s="4">
        <v>1901</v>
      </c>
      <c r="N38" s="4">
        <v>1902</v>
      </c>
      <c r="O38" s="4">
        <v>1903</v>
      </c>
      <c r="P38" s="4">
        <v>1904</v>
      </c>
      <c r="Q38" s="4">
        <v>1905</v>
      </c>
      <c r="R38" s="4">
        <v>1906</v>
      </c>
      <c r="S38" s="4">
        <v>1907</v>
      </c>
      <c r="T38" s="4">
        <v>1908</v>
      </c>
      <c r="U38" s="4">
        <v>1909</v>
      </c>
      <c r="V38" s="4">
        <v>1910</v>
      </c>
      <c r="W38" s="4">
        <v>1911</v>
      </c>
      <c r="X38" s="4">
        <v>1912</v>
      </c>
      <c r="Y38" s="4">
        <v>1913</v>
      </c>
      <c r="Z38" s="4">
        <v>1914</v>
      </c>
      <c r="AA38" s="4">
        <v>1915</v>
      </c>
      <c r="AB38" s="4">
        <v>1916</v>
      </c>
      <c r="AC38" s="4">
        <v>1917</v>
      </c>
      <c r="AD38" s="4">
        <v>1918</v>
      </c>
      <c r="AE38" s="4">
        <v>1919</v>
      </c>
      <c r="AF38" s="4">
        <v>1920</v>
      </c>
      <c r="AG38" s="4">
        <v>1921</v>
      </c>
      <c r="AH38" s="4">
        <v>1922</v>
      </c>
      <c r="AI38" s="4">
        <v>1923</v>
      </c>
      <c r="AJ38" s="4">
        <v>1924</v>
      </c>
      <c r="AK38" s="4">
        <v>1925</v>
      </c>
      <c r="AL38" s="4">
        <v>1926</v>
      </c>
      <c r="AM38" s="4">
        <v>1927</v>
      </c>
      <c r="AN38" s="4">
        <v>1928</v>
      </c>
      <c r="AO38" s="4">
        <v>1929</v>
      </c>
      <c r="AP38" s="4">
        <v>1930</v>
      </c>
      <c r="AR38" s="4" t="s">
        <v>19</v>
      </c>
      <c r="AS38" s="4" t="s">
        <v>20</v>
      </c>
    </row>
    <row r="39" spans="1:45" x14ac:dyDescent="0.25">
      <c r="AR39" s="2" t="s">
        <v>31</v>
      </c>
      <c r="AS39" s="2" t="s">
        <v>30</v>
      </c>
    </row>
    <row r="40" spans="1:45" x14ac:dyDescent="0.25">
      <c r="A40" s="6" t="s">
        <v>14</v>
      </c>
      <c r="B40" s="2" t="s">
        <v>3</v>
      </c>
      <c r="C40" s="2" t="s">
        <v>3</v>
      </c>
      <c r="D40" s="2" t="s">
        <v>3</v>
      </c>
      <c r="E40" s="2" t="s">
        <v>3</v>
      </c>
      <c r="F40" s="2" t="s">
        <v>3</v>
      </c>
      <c r="G40" s="2" t="s">
        <v>3</v>
      </c>
      <c r="H40" s="2" t="s">
        <v>3</v>
      </c>
      <c r="I40" s="2" t="s">
        <v>3</v>
      </c>
      <c r="J40" s="2" t="s">
        <v>3</v>
      </c>
      <c r="K40" s="2" t="s">
        <v>3</v>
      </c>
      <c r="L40" s="2" t="s">
        <v>3</v>
      </c>
      <c r="M40" s="2" t="s">
        <v>3</v>
      </c>
      <c r="N40" s="2" t="s">
        <v>3</v>
      </c>
      <c r="O40" s="2" t="s">
        <v>3</v>
      </c>
      <c r="P40" s="2" t="s">
        <v>3</v>
      </c>
      <c r="Q40" s="2" t="s">
        <v>3</v>
      </c>
      <c r="R40" s="2" t="s">
        <v>3</v>
      </c>
      <c r="S40" s="2" t="s">
        <v>3</v>
      </c>
      <c r="T40" s="2" t="s">
        <v>3</v>
      </c>
      <c r="U40" s="2" t="s">
        <v>3</v>
      </c>
      <c r="V40" s="2" t="s">
        <v>3</v>
      </c>
      <c r="W40" s="2" t="s">
        <v>3</v>
      </c>
      <c r="X40" s="2" t="s">
        <v>3</v>
      </c>
      <c r="Y40" s="2" t="s">
        <v>3</v>
      </c>
      <c r="Z40" s="2" t="s">
        <v>3</v>
      </c>
      <c r="AA40" s="2" t="s">
        <v>3</v>
      </c>
      <c r="AB40" s="2" t="s">
        <v>3</v>
      </c>
      <c r="AC40" s="2" t="s">
        <v>3</v>
      </c>
      <c r="AD40" s="2" t="s">
        <v>3</v>
      </c>
      <c r="AE40" s="2" t="s">
        <v>3</v>
      </c>
      <c r="AF40" s="2" t="s">
        <v>3</v>
      </c>
      <c r="AG40" s="2" t="s">
        <v>3</v>
      </c>
      <c r="AH40" s="2" t="s">
        <v>3</v>
      </c>
      <c r="AI40" s="2" t="s">
        <v>3</v>
      </c>
      <c r="AJ40" s="2" t="s">
        <v>3</v>
      </c>
      <c r="AK40" s="2" t="s">
        <v>3</v>
      </c>
      <c r="AL40" s="2" t="s">
        <v>3</v>
      </c>
      <c r="AM40" s="2" t="s">
        <v>3</v>
      </c>
      <c r="AN40" s="2" t="s">
        <v>3</v>
      </c>
      <c r="AO40" s="2" t="s">
        <v>3</v>
      </c>
      <c r="AP40" s="2" t="s">
        <v>3</v>
      </c>
      <c r="AQ40" s="5"/>
      <c r="AR40" s="2" t="s">
        <v>3</v>
      </c>
      <c r="AS40" s="5"/>
    </row>
    <row r="41" spans="1:4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x14ac:dyDescent="0.25">
      <c r="A42" s="5" t="s">
        <v>15</v>
      </c>
      <c r="B42" s="5"/>
      <c r="C42" s="5"/>
      <c r="D42" s="5"/>
      <c r="E42" s="5"/>
      <c r="F42" s="5"/>
      <c r="G42" s="5"/>
      <c r="H42" s="5"/>
      <c r="I42" s="5"/>
      <c r="J42" s="5"/>
      <c r="K42" s="5"/>
      <c r="L42" s="5"/>
      <c r="M42" s="5"/>
      <c r="N42" s="5"/>
      <c r="O42" s="5"/>
      <c r="P42" s="5"/>
      <c r="Q42" s="5"/>
      <c r="R42" s="5">
        <v>0</v>
      </c>
      <c r="S42" s="5">
        <v>0</v>
      </c>
      <c r="T42" s="5">
        <v>0</v>
      </c>
      <c r="U42" s="5"/>
      <c r="V42" s="5">
        <v>0</v>
      </c>
      <c r="W42" s="5">
        <v>0</v>
      </c>
      <c r="X42" s="5"/>
      <c r="Y42" s="5"/>
      <c r="Z42" s="5"/>
      <c r="AA42" s="5"/>
      <c r="AB42" s="5"/>
      <c r="AC42" s="5"/>
      <c r="AD42" s="5"/>
      <c r="AE42" s="5"/>
      <c r="AF42" s="5"/>
      <c r="AG42" s="5"/>
      <c r="AH42" s="5"/>
      <c r="AI42" s="5"/>
      <c r="AJ42" s="5"/>
      <c r="AK42" s="5"/>
      <c r="AL42" s="5"/>
      <c r="AM42" s="5"/>
      <c r="AN42" s="5"/>
      <c r="AO42" s="5"/>
      <c r="AP42" s="5"/>
      <c r="AQ42" s="5"/>
      <c r="AR42" s="5">
        <f t="shared" ref="AR42:AR63" si="3">(F42+G42+J42+K42+L42+O42+Q42+R42+S42+T42+U42+V42+W42+X42+Y42+Z42)/16</f>
        <v>0</v>
      </c>
      <c r="AS42" s="5">
        <f>(F42+G42+H42+I42+L42+M42+N42+Q42+S42+T42+U42+V42+W42+X42+Y42+Z42+AA42+AB42+AC42+AD42+AE42+AF42+AL42+AM42+AN42)/25</f>
        <v>0</v>
      </c>
    </row>
    <row r="43" spans="1:4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row>
    <row r="44" spans="1:45" x14ac:dyDescent="0.25">
      <c r="A44" s="5" t="s">
        <v>16</v>
      </c>
      <c r="B44" s="5"/>
      <c r="C44" s="5"/>
      <c r="D44" s="5"/>
      <c r="E44" s="5"/>
      <c r="F44" s="5">
        <v>28315</v>
      </c>
      <c r="G44" s="5">
        <v>29651</v>
      </c>
      <c r="H44" s="5"/>
      <c r="I44" s="5"/>
      <c r="J44" s="5">
        <v>55766</v>
      </c>
      <c r="K44" s="5">
        <v>63296</v>
      </c>
      <c r="L44" s="5">
        <v>54092</v>
      </c>
      <c r="M44" s="5"/>
      <c r="N44" s="5"/>
      <c r="O44" s="5">
        <v>76006</v>
      </c>
      <c r="P44" s="5"/>
      <c r="Q44" s="5">
        <v>51473</v>
      </c>
      <c r="R44" s="5">
        <v>38783</v>
      </c>
      <c r="S44" s="5">
        <v>38707</v>
      </c>
      <c r="T44" s="5">
        <v>12177</v>
      </c>
      <c r="U44" s="5">
        <v>13781</v>
      </c>
      <c r="V44" s="5">
        <v>38980</v>
      </c>
      <c r="W44" s="5">
        <v>12430</v>
      </c>
      <c r="X44" s="5">
        <v>23099</v>
      </c>
      <c r="Y44" s="5">
        <v>14365</v>
      </c>
      <c r="Z44" s="5">
        <v>25089</v>
      </c>
      <c r="AA44" s="5">
        <v>14819</v>
      </c>
      <c r="AB44" s="5">
        <v>33316</v>
      </c>
      <c r="AC44" s="5">
        <v>16600</v>
      </c>
      <c r="AD44" s="5">
        <v>16100</v>
      </c>
      <c r="AE44" s="5">
        <v>6000</v>
      </c>
      <c r="AF44" s="5">
        <v>6000</v>
      </c>
      <c r="AG44" s="5"/>
      <c r="AH44" s="5"/>
      <c r="AI44" s="5"/>
      <c r="AJ44" s="5"/>
      <c r="AK44" s="5"/>
      <c r="AL44" s="5">
        <v>9600</v>
      </c>
      <c r="AM44" s="5">
        <v>30059</v>
      </c>
      <c r="AN44" s="5">
        <v>8800</v>
      </c>
      <c r="AO44" s="5"/>
      <c r="AP44" s="5"/>
      <c r="AQ44" s="5"/>
      <c r="AR44" s="5">
        <f t="shared" si="3"/>
        <v>36000.625</v>
      </c>
      <c r="AS44" s="5">
        <f t="shared" ref="AS44:AS65" si="4">(F44+G44+H44+I44+L44+M44+N44+Q44+S44+T44+U44+V44+W44+X44+Y44+Z44+AA44+AB44+AC44+AD44+AE44+AF44+AL44+AM44+AN44)/25</f>
        <v>19338.12</v>
      </c>
    </row>
    <row r="45" spans="1:45" x14ac:dyDescent="0.25">
      <c r="A45" s="5" t="s">
        <v>47</v>
      </c>
      <c r="B45" s="5"/>
      <c r="C45" s="5"/>
      <c r="D45" s="5"/>
      <c r="E45" s="5"/>
      <c r="F45" s="5">
        <v>2671</v>
      </c>
      <c r="G45" s="5">
        <v>1809</v>
      </c>
      <c r="H45" s="5"/>
      <c r="I45" s="5"/>
      <c r="J45" s="5">
        <v>3373</v>
      </c>
      <c r="K45" s="5">
        <v>9150</v>
      </c>
      <c r="L45" s="5">
        <v>13780</v>
      </c>
      <c r="M45" s="5"/>
      <c r="N45" s="5"/>
      <c r="O45" s="5">
        <v>3608</v>
      </c>
      <c r="P45" s="5"/>
      <c r="Q45" s="5">
        <v>5221</v>
      </c>
      <c r="R45" s="5">
        <v>4328</v>
      </c>
      <c r="S45" s="5">
        <v>5517</v>
      </c>
      <c r="T45" s="5">
        <v>4145</v>
      </c>
      <c r="U45" s="5">
        <v>2937</v>
      </c>
      <c r="V45" s="5"/>
      <c r="W45" s="5">
        <v>2800</v>
      </c>
      <c r="X45" s="5">
        <v>3100</v>
      </c>
      <c r="Y45" s="5">
        <v>4000</v>
      </c>
      <c r="Z45" s="5"/>
      <c r="AA45" s="5">
        <v>4307</v>
      </c>
      <c r="AB45" s="5">
        <v>3124</v>
      </c>
      <c r="AC45" s="5">
        <v>2997</v>
      </c>
      <c r="AD45" s="5">
        <v>22929</v>
      </c>
      <c r="AE45" s="5">
        <v>11105</v>
      </c>
      <c r="AF45" s="5"/>
      <c r="AG45" s="5"/>
      <c r="AH45" s="5"/>
      <c r="AI45" s="5"/>
      <c r="AJ45" s="5"/>
      <c r="AK45" s="5"/>
      <c r="AL45" s="5">
        <v>48541</v>
      </c>
      <c r="AM45" s="5">
        <v>5336</v>
      </c>
      <c r="AN45" s="5">
        <v>23234</v>
      </c>
      <c r="AO45" s="5"/>
      <c r="AP45" s="5"/>
      <c r="AQ45" s="5"/>
      <c r="AR45" s="5">
        <f t="shared" si="3"/>
        <v>4152.4375</v>
      </c>
      <c r="AS45" s="5">
        <f t="shared" si="4"/>
        <v>6702.12</v>
      </c>
    </row>
    <row r="46" spans="1:45" x14ac:dyDescent="0.25">
      <c r="A46" s="5" t="s">
        <v>48</v>
      </c>
      <c r="B46" s="5"/>
      <c r="C46" s="5"/>
      <c r="D46" s="5"/>
      <c r="E46" s="5"/>
      <c r="F46" s="5">
        <v>27807</v>
      </c>
      <c r="G46" s="5">
        <v>97918</v>
      </c>
      <c r="H46" s="5"/>
      <c r="I46" s="5"/>
      <c r="J46" s="5">
        <v>53185</v>
      </c>
      <c r="K46" s="5">
        <f>108606-K47</f>
        <v>108606</v>
      </c>
      <c r="L46" s="5">
        <v>19649</v>
      </c>
      <c r="M46" s="5"/>
      <c r="N46" s="5"/>
      <c r="O46" s="5">
        <v>52107</v>
      </c>
      <c r="P46" s="5"/>
      <c r="Q46" s="5">
        <v>16217</v>
      </c>
      <c r="R46" s="5">
        <v>12153</v>
      </c>
      <c r="S46" s="5">
        <v>12776</v>
      </c>
      <c r="T46" s="5">
        <v>14091</v>
      </c>
      <c r="U46" s="5">
        <v>20324</v>
      </c>
      <c r="V46" s="5">
        <v>16970</v>
      </c>
      <c r="W46" s="5">
        <v>24344</v>
      </c>
      <c r="X46" s="5">
        <v>17069</v>
      </c>
      <c r="Y46" s="5">
        <v>33622</v>
      </c>
      <c r="Z46" s="5">
        <v>38151</v>
      </c>
      <c r="AA46" s="5">
        <v>65243</v>
      </c>
      <c r="AB46" s="5">
        <v>25911</v>
      </c>
      <c r="AC46" s="5">
        <v>35191</v>
      </c>
      <c r="AD46" s="5">
        <v>21200</v>
      </c>
      <c r="AE46" s="5">
        <v>20706</v>
      </c>
      <c r="AF46" s="5">
        <v>22410</v>
      </c>
      <c r="AG46" s="5"/>
      <c r="AH46" s="5"/>
      <c r="AI46" s="5"/>
      <c r="AJ46" s="5"/>
      <c r="AK46" s="5"/>
      <c r="AL46" s="5">
        <v>156988</v>
      </c>
      <c r="AM46" s="5">
        <v>150123</v>
      </c>
      <c r="AN46" s="5">
        <v>169964</v>
      </c>
      <c r="AO46" s="5"/>
      <c r="AP46" s="5"/>
      <c r="AQ46" s="5"/>
      <c r="AR46" s="5">
        <f t="shared" si="3"/>
        <v>35311.8125</v>
      </c>
      <c r="AS46" s="5">
        <f t="shared" si="4"/>
        <v>40266.959999999999</v>
      </c>
    </row>
    <row r="47" spans="1:45" x14ac:dyDescent="0.25">
      <c r="A47" s="5" t="s">
        <v>49</v>
      </c>
      <c r="B47" s="5"/>
      <c r="C47" s="5"/>
      <c r="D47" s="5"/>
      <c r="E47" s="5"/>
      <c r="F47" s="5">
        <v>37919</v>
      </c>
      <c r="G47" s="5">
        <v>26371</v>
      </c>
      <c r="H47" s="5"/>
      <c r="I47" s="5"/>
      <c r="J47" s="5">
        <v>39187</v>
      </c>
      <c r="K47" s="5"/>
      <c r="L47" s="5">
        <v>63131</v>
      </c>
      <c r="M47" s="5"/>
      <c r="N47" s="5"/>
      <c r="O47" s="5"/>
      <c r="P47" s="5"/>
      <c r="Q47" s="5">
        <v>9799</v>
      </c>
      <c r="R47" s="5">
        <v>20752</v>
      </c>
      <c r="S47" s="5">
        <v>22351</v>
      </c>
      <c r="T47" s="5">
        <v>7023</v>
      </c>
      <c r="U47" s="5">
        <v>5130</v>
      </c>
      <c r="V47" s="5">
        <v>6585</v>
      </c>
      <c r="W47" s="5">
        <v>7028</v>
      </c>
      <c r="X47" s="5">
        <v>9347</v>
      </c>
      <c r="Y47" s="5">
        <v>10632</v>
      </c>
      <c r="Z47" s="5">
        <v>10940</v>
      </c>
      <c r="AA47" s="5">
        <v>10720</v>
      </c>
      <c r="AB47" s="5">
        <v>14328</v>
      </c>
      <c r="AC47" s="5">
        <v>15360</v>
      </c>
      <c r="AD47" s="5">
        <v>12593</v>
      </c>
      <c r="AE47" s="5">
        <v>11594</v>
      </c>
      <c r="AF47" s="5"/>
      <c r="AG47" s="5"/>
      <c r="AH47" s="5"/>
      <c r="AI47" s="5"/>
      <c r="AJ47" s="5"/>
      <c r="AK47" s="5"/>
      <c r="AL47" s="5">
        <v>31921</v>
      </c>
      <c r="AM47" s="5">
        <v>34299</v>
      </c>
      <c r="AN47" s="5">
        <v>34589</v>
      </c>
      <c r="AO47" s="5"/>
      <c r="AP47" s="5"/>
      <c r="AQ47" s="5"/>
      <c r="AR47" s="5">
        <f t="shared" si="3"/>
        <v>17262.1875</v>
      </c>
      <c r="AS47" s="5">
        <f t="shared" si="4"/>
        <v>15266.4</v>
      </c>
    </row>
    <row r="48" spans="1:45" x14ac:dyDescent="0.25">
      <c r="A48" s="5" t="s">
        <v>52</v>
      </c>
      <c r="B48" s="5"/>
      <c r="C48" s="5"/>
      <c r="D48" s="5"/>
      <c r="E48" s="5"/>
      <c r="F48" s="5">
        <v>11680</v>
      </c>
      <c r="G48" s="5">
        <v>6813</v>
      </c>
      <c r="H48" s="5"/>
      <c r="I48" s="5"/>
      <c r="J48" s="5">
        <v>19800</v>
      </c>
      <c r="K48" s="5">
        <v>3600</v>
      </c>
      <c r="L48" s="5">
        <v>16503</v>
      </c>
      <c r="M48" s="5"/>
      <c r="N48" s="5"/>
      <c r="O48" s="5">
        <v>25560</v>
      </c>
      <c r="P48" s="5"/>
      <c r="Q48" s="5">
        <v>38175</v>
      </c>
      <c r="R48" s="5">
        <v>34264</v>
      </c>
      <c r="S48" s="5">
        <v>43258</v>
      </c>
      <c r="T48" s="5">
        <v>23124</v>
      </c>
      <c r="U48" s="5">
        <v>25363</v>
      </c>
      <c r="V48" s="5">
        <v>19146</v>
      </c>
      <c r="W48" s="5">
        <v>19694</v>
      </c>
      <c r="X48" s="5">
        <v>18734</v>
      </c>
      <c r="Y48" s="5">
        <v>29443</v>
      </c>
      <c r="Z48" s="5">
        <v>28542</v>
      </c>
      <c r="AA48" s="5">
        <v>27952</v>
      </c>
      <c r="AB48" s="5">
        <v>37816</v>
      </c>
      <c r="AC48" s="5">
        <v>41339</v>
      </c>
      <c r="AD48" s="5">
        <v>34905</v>
      </c>
      <c r="AE48" s="5">
        <v>31438</v>
      </c>
      <c r="AF48" s="5">
        <v>29510</v>
      </c>
      <c r="AG48" s="5"/>
      <c r="AH48" s="5"/>
      <c r="AI48" s="5"/>
      <c r="AJ48" s="5"/>
      <c r="AK48" s="5"/>
      <c r="AL48" s="5">
        <v>57627</v>
      </c>
      <c r="AM48" s="5">
        <v>65746</v>
      </c>
      <c r="AN48" s="5">
        <v>67614</v>
      </c>
      <c r="AO48" s="5"/>
      <c r="AP48" s="5"/>
      <c r="AQ48" s="5"/>
      <c r="AR48" s="5">
        <f t="shared" si="3"/>
        <v>22731.1875</v>
      </c>
      <c r="AS48" s="5">
        <f t="shared" si="4"/>
        <v>26976.880000000001</v>
      </c>
    </row>
    <row r="49" spans="1:45" x14ac:dyDescent="0.25">
      <c r="A49" s="5" t="s">
        <v>54</v>
      </c>
      <c r="B49" s="5"/>
      <c r="C49" s="5"/>
      <c r="D49" s="5"/>
      <c r="E49" s="5"/>
      <c r="F49" s="5">
        <v>12337</v>
      </c>
      <c r="G49" s="5">
        <v>1305</v>
      </c>
      <c r="H49" s="5"/>
      <c r="I49" s="5"/>
      <c r="J49" s="5">
        <v>1833</v>
      </c>
      <c r="K49" s="5">
        <v>1421</v>
      </c>
      <c r="L49" s="5">
        <v>4094</v>
      </c>
      <c r="M49" s="5"/>
      <c r="N49" s="5"/>
      <c r="O49" s="5">
        <v>3452</v>
      </c>
      <c r="P49" s="5"/>
      <c r="Q49" s="5">
        <v>15</v>
      </c>
      <c r="R49" s="5"/>
      <c r="S49" s="5"/>
      <c r="T49" s="5">
        <v>9390</v>
      </c>
      <c r="U49" s="5">
        <v>16</v>
      </c>
      <c r="V49" s="5">
        <v>3275</v>
      </c>
      <c r="W49" s="5">
        <v>3052</v>
      </c>
      <c r="X49" s="5"/>
      <c r="Y49" s="5">
        <v>1144</v>
      </c>
      <c r="Z49" s="5">
        <v>625</v>
      </c>
      <c r="AA49" s="5">
        <v>478</v>
      </c>
      <c r="AB49" s="5"/>
      <c r="AC49" s="5">
        <v>480</v>
      </c>
      <c r="AD49" s="5"/>
      <c r="AE49" s="5">
        <v>4232</v>
      </c>
      <c r="AF49" s="5"/>
      <c r="AG49" s="5"/>
      <c r="AH49" s="5"/>
      <c r="AI49" s="5"/>
      <c r="AJ49" s="5"/>
      <c r="AK49" s="5"/>
      <c r="AL49" s="5">
        <v>9516</v>
      </c>
      <c r="AM49" s="5">
        <v>3921</v>
      </c>
      <c r="AN49" s="5">
        <v>21713</v>
      </c>
      <c r="AO49" s="5"/>
      <c r="AP49" s="5"/>
      <c r="AQ49" s="5"/>
      <c r="AR49" s="5">
        <f t="shared" si="3"/>
        <v>2622.4375</v>
      </c>
      <c r="AS49" s="5">
        <f t="shared" si="4"/>
        <v>3023.72</v>
      </c>
    </row>
    <row r="50" spans="1:45" x14ac:dyDescent="0.25">
      <c r="A50" s="5" t="s">
        <v>53</v>
      </c>
      <c r="B50" s="5"/>
      <c r="C50" s="5"/>
      <c r="D50" s="5"/>
      <c r="E50" s="5"/>
      <c r="F50" s="5">
        <v>46134</v>
      </c>
      <c r="G50" s="5"/>
      <c r="H50" s="5"/>
      <c r="I50" s="5"/>
      <c r="J50" s="5">
        <v>2117</v>
      </c>
      <c r="K50" s="5">
        <v>19117</v>
      </c>
      <c r="L50" s="5"/>
      <c r="M50" s="5"/>
      <c r="N50" s="5"/>
      <c r="O50" s="5"/>
      <c r="P50" s="5"/>
      <c r="Q50" s="5"/>
      <c r="R50" s="5"/>
      <c r="S50" s="5"/>
      <c r="T50" s="5"/>
      <c r="U50" s="5"/>
      <c r="V50" s="5"/>
      <c r="W50" s="5">
        <v>77236</v>
      </c>
      <c r="X50" s="5">
        <v>66320</v>
      </c>
      <c r="Y50" s="5">
        <v>71468</v>
      </c>
      <c r="Z50" s="5">
        <v>90556</v>
      </c>
      <c r="AA50" s="5">
        <v>78005</v>
      </c>
      <c r="AB50" s="5">
        <v>76761</v>
      </c>
      <c r="AC50" s="5">
        <v>57233</v>
      </c>
      <c r="AD50" s="5">
        <v>68216</v>
      </c>
      <c r="AE50" s="5">
        <v>104082</v>
      </c>
      <c r="AF50" s="5">
        <v>44380</v>
      </c>
      <c r="AG50" s="5"/>
      <c r="AH50" s="5"/>
      <c r="AI50" s="5"/>
      <c r="AJ50" s="5"/>
      <c r="AK50" s="5"/>
      <c r="AL50" s="5">
        <v>139271</v>
      </c>
      <c r="AM50" s="5">
        <v>125195</v>
      </c>
      <c r="AN50" s="5">
        <v>140847</v>
      </c>
      <c r="AO50" s="5"/>
      <c r="AP50" s="5"/>
      <c r="AQ50" s="5"/>
      <c r="AR50" s="5">
        <f t="shared" si="3"/>
        <v>23309.25</v>
      </c>
      <c r="AS50" s="5">
        <f t="shared" si="4"/>
        <v>47428.160000000003</v>
      </c>
    </row>
    <row r="51" spans="1:45" x14ac:dyDescent="0.25">
      <c r="A51" s="5" t="s">
        <v>55</v>
      </c>
      <c r="B51" s="5"/>
      <c r="C51" s="5"/>
      <c r="D51" s="5"/>
      <c r="E51" s="5"/>
      <c r="F51" s="5">
        <v>1400</v>
      </c>
      <c r="G51" s="5"/>
      <c r="H51" s="5"/>
      <c r="I51" s="5"/>
      <c r="J51" s="5">
        <v>1199</v>
      </c>
      <c r="K51" s="5">
        <v>600</v>
      </c>
      <c r="L51" s="5">
        <v>17189</v>
      </c>
      <c r="M51" s="5"/>
      <c r="N51" s="5"/>
      <c r="O51" s="5">
        <v>4198</v>
      </c>
      <c r="P51" s="5"/>
      <c r="Q51" s="5">
        <v>42</v>
      </c>
      <c r="R51" s="5">
        <v>10014</v>
      </c>
      <c r="S51" s="5">
        <v>10307</v>
      </c>
      <c r="T51" s="5">
        <v>9154</v>
      </c>
      <c r="U51" s="5">
        <v>9070</v>
      </c>
      <c r="V51" s="5">
        <v>10022</v>
      </c>
      <c r="W51" s="5">
        <v>12989</v>
      </c>
      <c r="X51" s="5">
        <v>18283</v>
      </c>
      <c r="Y51" s="5">
        <v>17607</v>
      </c>
      <c r="Z51" s="5">
        <v>17515</v>
      </c>
      <c r="AA51" s="5">
        <v>16507</v>
      </c>
      <c r="AB51" s="5">
        <v>18887</v>
      </c>
      <c r="AC51" s="5">
        <v>20235</v>
      </c>
      <c r="AD51" s="5">
        <v>15762</v>
      </c>
      <c r="AE51" s="5">
        <v>13836</v>
      </c>
      <c r="AF51" s="5"/>
      <c r="AG51" s="5"/>
      <c r="AH51" s="5"/>
      <c r="AI51" s="5"/>
      <c r="AJ51" s="5"/>
      <c r="AK51" s="5"/>
      <c r="AL51" s="5">
        <v>18486</v>
      </c>
      <c r="AM51" s="5">
        <v>8776</v>
      </c>
      <c r="AN51" s="5">
        <v>9430</v>
      </c>
      <c r="AO51" s="5"/>
      <c r="AP51" s="5"/>
      <c r="AQ51" s="5"/>
      <c r="AR51" s="5">
        <f t="shared" si="3"/>
        <v>8724.3125</v>
      </c>
      <c r="AS51" s="5">
        <f t="shared" si="4"/>
        <v>9819.8799999999992</v>
      </c>
    </row>
    <row r="52" spans="1:45" x14ac:dyDescent="0.25">
      <c r="A52" s="5" t="s">
        <v>9</v>
      </c>
      <c r="B52" s="5"/>
      <c r="C52" s="5"/>
      <c r="D52" s="5"/>
      <c r="E52" s="5"/>
      <c r="F52" s="5"/>
      <c r="G52" s="5"/>
      <c r="H52" s="5"/>
      <c r="I52" s="5"/>
      <c r="J52" s="5">
        <v>4787</v>
      </c>
      <c r="K52" s="5">
        <v>291</v>
      </c>
      <c r="L52" s="5">
        <v>22</v>
      </c>
      <c r="M52" s="5"/>
      <c r="N52" s="5"/>
      <c r="O52" s="5">
        <v>2450</v>
      </c>
      <c r="P52" s="5"/>
      <c r="Q52" s="5"/>
      <c r="R52" s="5"/>
      <c r="S52" s="5"/>
      <c r="T52" s="5">
        <v>2703</v>
      </c>
      <c r="U52" s="5">
        <v>2400</v>
      </c>
      <c r="V52" s="5">
        <v>2980</v>
      </c>
      <c r="W52" s="5">
        <v>3267</v>
      </c>
      <c r="X52" s="5">
        <v>3452</v>
      </c>
      <c r="Y52" s="5">
        <v>3073</v>
      </c>
      <c r="Z52" s="5">
        <v>3040</v>
      </c>
      <c r="AA52" s="5">
        <v>3034</v>
      </c>
      <c r="AB52" s="5">
        <v>3392</v>
      </c>
      <c r="AC52" s="5">
        <v>3600</v>
      </c>
      <c r="AD52" s="5">
        <v>3310</v>
      </c>
      <c r="AE52" s="5">
        <v>3530</v>
      </c>
      <c r="AF52" s="5">
        <v>5015</v>
      </c>
      <c r="AG52" s="5"/>
      <c r="AH52" s="5"/>
      <c r="AI52" s="5"/>
      <c r="AJ52" s="5"/>
      <c r="AK52" s="5"/>
      <c r="AL52" s="5">
        <v>9640</v>
      </c>
      <c r="AM52" s="5">
        <v>5040</v>
      </c>
      <c r="AN52" s="5">
        <v>15620</v>
      </c>
      <c r="AO52" s="5"/>
      <c r="AP52" s="5"/>
      <c r="AQ52" s="5"/>
      <c r="AR52" s="5">
        <f t="shared" si="3"/>
        <v>1779.0625</v>
      </c>
      <c r="AS52" s="5">
        <f t="shared" si="4"/>
        <v>2924.72</v>
      </c>
    </row>
    <row r="53" spans="1:45" x14ac:dyDescent="0.25">
      <c r="A53" s="5" t="s">
        <v>8</v>
      </c>
      <c r="B53" s="5"/>
      <c r="C53" s="5"/>
      <c r="D53" s="5"/>
      <c r="E53" s="5"/>
      <c r="F53" s="5"/>
      <c r="G53" s="5"/>
      <c r="H53" s="5"/>
      <c r="I53" s="5"/>
      <c r="J53" s="5"/>
      <c r="K53" s="5">
        <v>49</v>
      </c>
      <c r="L53" s="5">
        <v>60</v>
      </c>
      <c r="M53" s="5"/>
      <c r="N53" s="5"/>
      <c r="O53" s="5"/>
      <c r="P53" s="5"/>
      <c r="Q53" s="5"/>
      <c r="R53" s="5"/>
      <c r="S53" s="5"/>
      <c r="T53" s="5">
        <v>1350</v>
      </c>
      <c r="U53" s="5">
        <v>1200</v>
      </c>
      <c r="V53" s="5">
        <v>1200</v>
      </c>
      <c r="W53" s="5">
        <v>1800</v>
      </c>
      <c r="X53" s="5">
        <v>1750</v>
      </c>
      <c r="Y53" s="5">
        <v>1500</v>
      </c>
      <c r="Z53" s="5">
        <v>1500</v>
      </c>
      <c r="AA53" s="5">
        <v>1350</v>
      </c>
      <c r="AB53" s="5">
        <v>1695</v>
      </c>
      <c r="AC53" s="5">
        <v>3800</v>
      </c>
      <c r="AD53" s="5">
        <v>1350</v>
      </c>
      <c r="AE53" s="5">
        <v>1350</v>
      </c>
      <c r="AF53" s="5"/>
      <c r="AG53" s="5"/>
      <c r="AH53" s="5"/>
      <c r="AI53" s="5"/>
      <c r="AJ53" s="5"/>
      <c r="AK53" s="5"/>
      <c r="AL53" s="5">
        <v>2639</v>
      </c>
      <c r="AM53" s="5">
        <v>4010</v>
      </c>
      <c r="AN53" s="5">
        <v>3735</v>
      </c>
      <c r="AO53" s="5"/>
      <c r="AP53" s="5"/>
      <c r="AQ53" s="5"/>
      <c r="AR53" s="5">
        <f t="shared" si="3"/>
        <v>650.5625</v>
      </c>
      <c r="AS53" s="5">
        <f t="shared" si="4"/>
        <v>1211.56</v>
      </c>
    </row>
    <row r="54" spans="1:45" x14ac:dyDescent="0.25">
      <c r="A54" s="5" t="s">
        <v>51</v>
      </c>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f t="shared" si="3"/>
        <v>0</v>
      </c>
      <c r="AS54" s="5">
        <f t="shared" si="4"/>
        <v>0</v>
      </c>
    </row>
    <row r="55" spans="1:45" x14ac:dyDescent="0.25">
      <c r="A55" s="5" t="s">
        <v>56</v>
      </c>
      <c r="B55" s="5"/>
      <c r="C55" s="5"/>
      <c r="D55" s="5"/>
      <c r="E55" s="5"/>
      <c r="F55" s="5">
        <v>1868</v>
      </c>
      <c r="G55" s="5"/>
      <c r="H55" s="5"/>
      <c r="I55" s="5"/>
      <c r="J55" s="5">
        <v>2374</v>
      </c>
      <c r="K55" s="5">
        <v>2300</v>
      </c>
      <c r="L55" s="5">
        <v>1405</v>
      </c>
      <c r="M55" s="5"/>
      <c r="N55" s="5"/>
      <c r="O55" s="5">
        <v>2539</v>
      </c>
      <c r="P55" s="5"/>
      <c r="Q55" s="5">
        <v>448</v>
      </c>
      <c r="R55" s="5"/>
      <c r="S55" s="5"/>
      <c r="T55" s="5">
        <v>3845</v>
      </c>
      <c r="U55" s="5">
        <v>3991</v>
      </c>
      <c r="V55" s="5">
        <v>3802</v>
      </c>
      <c r="W55" s="5">
        <v>4341</v>
      </c>
      <c r="X55" s="5">
        <v>5265</v>
      </c>
      <c r="Y55" s="5">
        <v>4896</v>
      </c>
      <c r="Z55" s="5">
        <v>4690</v>
      </c>
      <c r="AA55" s="5">
        <v>4556</v>
      </c>
      <c r="AB55" s="5">
        <v>4694</v>
      </c>
      <c r="AC55" s="5">
        <v>5745</v>
      </c>
      <c r="AD55" s="5">
        <v>4115</v>
      </c>
      <c r="AE55" s="5">
        <v>4322</v>
      </c>
      <c r="AF55" s="5"/>
      <c r="AG55" s="5"/>
      <c r="AH55" s="5"/>
      <c r="AI55" s="5"/>
      <c r="AJ55" s="5"/>
      <c r="AK55" s="5"/>
      <c r="AL55" s="5">
        <v>14685</v>
      </c>
      <c r="AM55" s="5">
        <v>15235</v>
      </c>
      <c r="AN55" s="5">
        <v>10399</v>
      </c>
      <c r="AO55" s="5"/>
      <c r="AP55" s="5"/>
      <c r="AQ55" s="5"/>
      <c r="AR55" s="5">
        <f t="shared" si="3"/>
        <v>2610.25</v>
      </c>
      <c r="AS55" s="5">
        <f t="shared" si="4"/>
        <v>3932.08</v>
      </c>
    </row>
    <row r="56" spans="1:45" x14ac:dyDescent="0.25">
      <c r="A56" s="5" t="s">
        <v>40</v>
      </c>
      <c r="B56" s="5"/>
      <c r="C56" s="5"/>
      <c r="D56" s="5"/>
      <c r="E56" s="5"/>
      <c r="F56" s="5"/>
      <c r="G56" s="5"/>
      <c r="H56" s="5"/>
      <c r="I56" s="5"/>
      <c r="J56" s="5"/>
      <c r="K56" s="5"/>
      <c r="L56" s="5"/>
      <c r="M56" s="5"/>
      <c r="N56" s="5"/>
      <c r="O56" s="5">
        <v>84840</v>
      </c>
      <c r="P56" s="5"/>
      <c r="Q56" s="5">
        <v>250</v>
      </c>
      <c r="R56" s="5"/>
      <c r="S56" s="5"/>
      <c r="T56" s="5"/>
      <c r="U56" s="5"/>
      <c r="V56" s="5"/>
      <c r="W56" s="5"/>
      <c r="X56" s="5"/>
      <c r="Y56" s="5"/>
      <c r="Z56" s="5">
        <v>960</v>
      </c>
      <c r="AA56" s="5">
        <v>924</v>
      </c>
      <c r="AB56" s="5">
        <v>960</v>
      </c>
      <c r="AC56" s="5"/>
      <c r="AD56" s="5">
        <v>960</v>
      </c>
      <c r="AE56" s="5"/>
      <c r="AF56" s="5">
        <v>1172</v>
      </c>
      <c r="AG56" s="5"/>
      <c r="AH56" s="5"/>
      <c r="AI56" s="5"/>
      <c r="AJ56" s="5"/>
      <c r="AK56" s="5"/>
      <c r="AL56" s="5">
        <v>3498</v>
      </c>
      <c r="AM56" s="5">
        <v>20388</v>
      </c>
      <c r="AN56" s="5">
        <v>3472</v>
      </c>
      <c r="AO56" s="5"/>
      <c r="AP56" s="5"/>
      <c r="AQ56" s="5"/>
      <c r="AR56" s="5">
        <f t="shared" si="3"/>
        <v>5378.125</v>
      </c>
      <c r="AS56" s="5">
        <f t="shared" si="4"/>
        <v>1303.3599999999999</v>
      </c>
    </row>
    <row r="57" spans="1:45" x14ac:dyDescent="0.25">
      <c r="A57" s="5" t="s">
        <v>7</v>
      </c>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v>41103</v>
      </c>
      <c r="AM57" s="5"/>
      <c r="AN57" s="5">
        <v>34007</v>
      </c>
      <c r="AO57" s="5"/>
      <c r="AP57" s="5"/>
      <c r="AQ57" s="5"/>
      <c r="AR57" s="5">
        <f t="shared" si="3"/>
        <v>0</v>
      </c>
      <c r="AS57" s="5">
        <f t="shared" si="4"/>
        <v>3004.4</v>
      </c>
    </row>
    <row r="58" spans="1:45" x14ac:dyDescent="0.25">
      <c r="A58" s="5" t="s">
        <v>50</v>
      </c>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f t="shared" si="3"/>
        <v>0</v>
      </c>
      <c r="AS58" s="5">
        <f t="shared" si="4"/>
        <v>0</v>
      </c>
    </row>
    <row r="59" spans="1:45" x14ac:dyDescent="0.25">
      <c r="A59" s="5" t="s">
        <v>57</v>
      </c>
      <c r="B59" s="5"/>
      <c r="C59" s="5"/>
      <c r="D59" s="5"/>
      <c r="E59" s="5"/>
      <c r="F59" s="5">
        <v>6825</v>
      </c>
      <c r="G59" s="5">
        <v>14171</v>
      </c>
      <c r="H59" s="5"/>
      <c r="I59" s="5"/>
      <c r="J59" s="5">
        <v>96</v>
      </c>
      <c r="K59" s="5">
        <v>9267</v>
      </c>
      <c r="L59" s="5"/>
      <c r="M59" s="5"/>
      <c r="N59" s="5"/>
      <c r="O59" s="5">
        <v>6812</v>
      </c>
      <c r="P59" s="5"/>
      <c r="Q59" s="5">
        <v>3482</v>
      </c>
      <c r="R59" s="5">
        <v>2076</v>
      </c>
      <c r="S59" s="5">
        <v>13451</v>
      </c>
      <c r="T59" s="5">
        <v>11155</v>
      </c>
      <c r="U59" s="5">
        <v>8038</v>
      </c>
      <c r="V59" s="5">
        <v>1781</v>
      </c>
      <c r="W59" s="5">
        <v>2967</v>
      </c>
      <c r="X59" s="5">
        <v>40670</v>
      </c>
      <c r="Y59" s="5">
        <v>15926</v>
      </c>
      <c r="Z59" s="5">
        <v>22302</v>
      </c>
      <c r="AA59" s="5">
        <v>4111</v>
      </c>
      <c r="AB59" s="5"/>
      <c r="AC59" s="5">
        <v>20988</v>
      </c>
      <c r="AD59" s="5">
        <v>874</v>
      </c>
      <c r="AE59" s="5">
        <v>11275</v>
      </c>
      <c r="AF59" s="5"/>
      <c r="AG59" s="5"/>
      <c r="AH59" s="5"/>
      <c r="AI59" s="5"/>
      <c r="AJ59" s="5"/>
      <c r="AK59" s="5"/>
      <c r="AL59" s="5">
        <v>16924</v>
      </c>
      <c r="AM59" s="5">
        <v>138952</v>
      </c>
      <c r="AN59" s="5">
        <v>61581</v>
      </c>
      <c r="AO59" s="5"/>
      <c r="AP59" s="5"/>
      <c r="AQ59" s="5"/>
      <c r="AR59" s="5">
        <f t="shared" si="3"/>
        <v>9938.6875</v>
      </c>
      <c r="AS59" s="5">
        <f t="shared" si="4"/>
        <v>15818.92</v>
      </c>
    </row>
    <row r="60" spans="1:45" x14ac:dyDescent="0.25">
      <c r="A60" s="5" t="s">
        <v>17</v>
      </c>
      <c r="B60" s="5"/>
      <c r="C60" s="5"/>
      <c r="D60" s="5"/>
      <c r="E60" s="5"/>
      <c r="F60" s="5">
        <v>38190</v>
      </c>
      <c r="G60" s="5">
        <v>34145</v>
      </c>
      <c r="H60" s="5"/>
      <c r="I60" s="5"/>
      <c r="J60" s="5">
        <v>76414</v>
      </c>
      <c r="K60" s="5">
        <v>2264</v>
      </c>
      <c r="L60" s="5">
        <v>109965</v>
      </c>
      <c r="M60" s="5"/>
      <c r="N60" s="5"/>
      <c r="O60" s="5">
        <v>23510</v>
      </c>
      <c r="P60" s="5"/>
      <c r="Q60" s="5">
        <v>35361</v>
      </c>
      <c r="R60" s="5">
        <v>13035</v>
      </c>
      <c r="S60" s="5">
        <v>8858</v>
      </c>
      <c r="T60" s="5">
        <v>13702</v>
      </c>
      <c r="U60" s="5">
        <v>18672</v>
      </c>
      <c r="V60" s="5">
        <v>8176</v>
      </c>
      <c r="W60" s="5">
        <v>24456</v>
      </c>
      <c r="X60" s="5">
        <v>21301</v>
      </c>
      <c r="Y60" s="5">
        <v>24528</v>
      </c>
      <c r="Z60" s="5">
        <v>13585</v>
      </c>
      <c r="AA60" s="5">
        <v>44264</v>
      </c>
      <c r="AB60" s="5">
        <v>66966</v>
      </c>
      <c r="AC60" s="5">
        <v>69708</v>
      </c>
      <c r="AD60" s="5">
        <v>76601</v>
      </c>
      <c r="AE60" s="5">
        <v>104684</v>
      </c>
      <c r="AF60" s="5">
        <v>218118</v>
      </c>
      <c r="AG60" s="5"/>
      <c r="AH60" s="5"/>
      <c r="AI60" s="5"/>
      <c r="AJ60" s="5"/>
      <c r="AK60" s="5"/>
      <c r="AL60" s="5">
        <v>28441</v>
      </c>
      <c r="AM60" s="5">
        <v>110835</v>
      </c>
      <c r="AN60" s="5">
        <v>119759</v>
      </c>
      <c r="AO60" s="5"/>
      <c r="AP60" s="5"/>
      <c r="AQ60" s="5"/>
      <c r="AR60" s="5">
        <f t="shared" si="3"/>
        <v>29135.125</v>
      </c>
      <c r="AS60" s="5">
        <f t="shared" si="4"/>
        <v>47612.6</v>
      </c>
    </row>
    <row r="61" spans="1:45" x14ac:dyDescent="0.25">
      <c r="A61" s="5" t="s">
        <v>58</v>
      </c>
      <c r="B61" s="5"/>
      <c r="C61" s="5"/>
      <c r="D61" s="5"/>
      <c r="E61" s="5"/>
      <c r="F61" s="5"/>
      <c r="G61" s="5"/>
      <c r="H61" s="5"/>
      <c r="I61" s="5"/>
      <c r="J61" s="5"/>
      <c r="K61" s="5"/>
      <c r="L61" s="5"/>
      <c r="M61" s="5"/>
      <c r="N61" s="5"/>
      <c r="O61" s="5"/>
      <c r="P61" s="5"/>
      <c r="Q61" s="5"/>
      <c r="R61" s="5">
        <v>48153</v>
      </c>
      <c r="S61" s="5">
        <v>28312</v>
      </c>
      <c r="T61" s="5">
        <v>58021</v>
      </c>
      <c r="U61" s="5">
        <v>53538</v>
      </c>
      <c r="V61" s="5"/>
      <c r="W61" s="5"/>
      <c r="X61" s="5"/>
      <c r="Y61" s="5"/>
      <c r="Z61" s="5"/>
      <c r="AA61" s="5"/>
      <c r="AB61" s="5"/>
      <c r="AC61" s="5"/>
      <c r="AD61" s="5"/>
      <c r="AE61" s="5"/>
      <c r="AF61" s="5"/>
      <c r="AG61" s="5"/>
      <c r="AH61" s="5"/>
      <c r="AI61" s="5"/>
      <c r="AJ61" s="5"/>
      <c r="AK61" s="5"/>
      <c r="AL61" s="5"/>
      <c r="AM61" s="5"/>
      <c r="AN61" s="5"/>
      <c r="AO61" s="5"/>
      <c r="AP61" s="5"/>
      <c r="AQ61" s="5"/>
      <c r="AR61" s="5">
        <f t="shared" si="3"/>
        <v>11751.5</v>
      </c>
      <c r="AS61" s="5">
        <f t="shared" si="4"/>
        <v>5594.84</v>
      </c>
    </row>
    <row r="62" spans="1:45" x14ac:dyDescent="0.25">
      <c r="A62" s="5" t="s">
        <v>59</v>
      </c>
      <c r="B62" s="5"/>
      <c r="C62" s="5"/>
      <c r="D62" s="5"/>
      <c r="E62" s="5"/>
      <c r="F62" s="5"/>
      <c r="G62" s="5"/>
      <c r="H62" s="5"/>
      <c r="I62" s="5"/>
      <c r="J62" s="5"/>
      <c r="K62" s="5"/>
      <c r="L62" s="5"/>
      <c r="M62" s="5"/>
      <c r="N62" s="5"/>
      <c r="O62" s="5"/>
      <c r="P62" s="5"/>
      <c r="Q62" s="5"/>
      <c r="R62" s="5"/>
      <c r="S62" s="5"/>
      <c r="T62" s="5"/>
      <c r="U62" s="5"/>
      <c r="V62" s="5"/>
      <c r="W62" s="5">
        <v>32428</v>
      </c>
      <c r="X62" s="5"/>
      <c r="Y62" s="5"/>
      <c r="Z62" s="5"/>
      <c r="AA62" s="5"/>
      <c r="AB62" s="5"/>
      <c r="AC62" s="5"/>
      <c r="AD62" s="5"/>
      <c r="AE62" s="5"/>
      <c r="AF62" s="5"/>
      <c r="AG62" s="5"/>
      <c r="AH62" s="5"/>
      <c r="AI62" s="5"/>
      <c r="AJ62" s="5"/>
      <c r="AK62" s="5"/>
      <c r="AL62" s="5"/>
      <c r="AM62" s="5"/>
      <c r="AN62" s="5"/>
      <c r="AO62" s="5"/>
      <c r="AP62" s="5"/>
      <c r="AQ62" s="5"/>
      <c r="AR62" s="5">
        <f t="shared" si="3"/>
        <v>2026.75</v>
      </c>
      <c r="AS62" s="5">
        <f t="shared" si="4"/>
        <v>1297.1199999999999</v>
      </c>
    </row>
    <row r="63" spans="1:45" x14ac:dyDescent="0.25">
      <c r="A63" s="5" t="s">
        <v>60</v>
      </c>
      <c r="B63" s="5"/>
      <c r="C63" s="5"/>
      <c r="D63" s="5"/>
      <c r="E63" s="5"/>
      <c r="F63" s="5"/>
      <c r="G63" s="5"/>
      <c r="H63" s="5"/>
      <c r="I63" s="5"/>
      <c r="J63" s="5"/>
      <c r="K63" s="5"/>
      <c r="L63" s="5"/>
      <c r="M63" s="5"/>
      <c r="N63" s="5"/>
      <c r="O63" s="5"/>
      <c r="P63" s="5"/>
      <c r="Q63" s="5"/>
      <c r="R63" s="5"/>
      <c r="S63" s="5"/>
      <c r="T63" s="5"/>
      <c r="U63" s="5"/>
      <c r="V63" s="5"/>
      <c r="W63" s="5"/>
      <c r="X63" s="5">
        <v>3344</v>
      </c>
      <c r="Y63" s="5">
        <v>10824</v>
      </c>
      <c r="Z63" s="5">
        <v>10644</v>
      </c>
      <c r="AA63" s="5"/>
      <c r="AB63" s="5"/>
      <c r="AC63" s="5"/>
      <c r="AD63" s="5">
        <v>7343</v>
      </c>
      <c r="AE63" s="5">
        <v>8216</v>
      </c>
      <c r="AF63" s="5"/>
      <c r="AG63" s="5"/>
      <c r="AH63" s="5"/>
      <c r="AI63" s="5"/>
      <c r="AJ63" s="5"/>
      <c r="AK63" s="5"/>
      <c r="AL63" s="5">
        <v>22916</v>
      </c>
      <c r="AM63" s="5">
        <v>24774</v>
      </c>
      <c r="AN63" s="5">
        <v>25162</v>
      </c>
      <c r="AO63" s="5"/>
      <c r="AP63" s="5"/>
      <c r="AQ63" s="5"/>
      <c r="AR63" s="5">
        <f t="shared" si="3"/>
        <v>1550.75</v>
      </c>
      <c r="AS63" s="5">
        <f t="shared" si="4"/>
        <v>4528.92</v>
      </c>
    </row>
    <row r="64" spans="1:4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row>
    <row r="65" spans="1:45" x14ac:dyDescent="0.25">
      <c r="A65" s="5" t="s">
        <v>11</v>
      </c>
      <c r="B65" s="5">
        <f>SUM(B42:B61)</f>
        <v>0</v>
      </c>
      <c r="C65" s="5">
        <f>SUM(C42:C61)</f>
        <v>0</v>
      </c>
      <c r="D65" s="5">
        <f>SUM(D42:D61)</f>
        <v>0</v>
      </c>
      <c r="E65" s="5">
        <f>SUM(E42:E61)</f>
        <v>0</v>
      </c>
      <c r="F65" s="5">
        <f>SUM(F42:F64)</f>
        <v>215146</v>
      </c>
      <c r="G65" s="5">
        <f t="shared" ref="G65:AP65" si="5">SUM(G42:G64)</f>
        <v>212183</v>
      </c>
      <c r="H65" s="5">
        <f t="shared" si="5"/>
        <v>0</v>
      </c>
      <c r="I65" s="5">
        <f t="shared" si="5"/>
        <v>0</v>
      </c>
      <c r="J65" s="5">
        <f t="shared" si="5"/>
        <v>260131</v>
      </c>
      <c r="K65" s="5">
        <f t="shared" si="5"/>
        <v>219961</v>
      </c>
      <c r="L65" s="5">
        <f t="shared" si="5"/>
        <v>299890</v>
      </c>
      <c r="M65" s="5">
        <f t="shared" si="5"/>
        <v>0</v>
      </c>
      <c r="N65" s="5">
        <f t="shared" si="5"/>
        <v>0</v>
      </c>
      <c r="O65" s="5">
        <f t="shared" si="5"/>
        <v>285082</v>
      </c>
      <c r="P65" s="5">
        <f t="shared" si="5"/>
        <v>0</v>
      </c>
      <c r="Q65" s="5">
        <f t="shared" si="5"/>
        <v>160483</v>
      </c>
      <c r="R65" s="5">
        <f t="shared" si="5"/>
        <v>183558</v>
      </c>
      <c r="S65" s="5">
        <f t="shared" si="5"/>
        <v>183537</v>
      </c>
      <c r="T65" s="5">
        <f t="shared" si="5"/>
        <v>169880</v>
      </c>
      <c r="U65" s="5">
        <f t="shared" si="5"/>
        <v>164460</v>
      </c>
      <c r="V65" s="5">
        <f t="shared" si="5"/>
        <v>112917</v>
      </c>
      <c r="W65" s="5">
        <f t="shared" si="5"/>
        <v>228832</v>
      </c>
      <c r="X65" s="5">
        <f t="shared" si="5"/>
        <v>231734</v>
      </c>
      <c r="Y65" s="5">
        <f t="shared" si="5"/>
        <v>243028</v>
      </c>
      <c r="Z65" s="5">
        <f t="shared" si="5"/>
        <v>268139</v>
      </c>
      <c r="AA65" s="5">
        <f t="shared" si="5"/>
        <v>276270</v>
      </c>
      <c r="AB65" s="5">
        <f>SUM(AB44:AB63)</f>
        <v>287850</v>
      </c>
      <c r="AC65" s="5">
        <f t="shared" si="5"/>
        <v>293276</v>
      </c>
      <c r="AD65" s="5">
        <f t="shared" si="5"/>
        <v>286258</v>
      </c>
      <c r="AE65" s="5">
        <f t="shared" si="5"/>
        <v>336370</v>
      </c>
      <c r="AF65" s="5">
        <f t="shared" si="5"/>
        <v>326605</v>
      </c>
      <c r="AG65" s="5">
        <f t="shared" si="5"/>
        <v>0</v>
      </c>
      <c r="AH65" s="5">
        <v>412609</v>
      </c>
      <c r="AI65" s="5">
        <v>440440</v>
      </c>
      <c r="AJ65" s="5">
        <v>537706</v>
      </c>
      <c r="AK65" s="5">
        <v>601027</v>
      </c>
      <c r="AL65" s="5">
        <f t="shared" si="5"/>
        <v>611796</v>
      </c>
      <c r="AM65" s="5">
        <f t="shared" si="5"/>
        <v>742689</v>
      </c>
      <c r="AN65" s="5">
        <f t="shared" si="5"/>
        <v>749926</v>
      </c>
      <c r="AO65" s="5">
        <f t="shared" si="5"/>
        <v>0</v>
      </c>
      <c r="AP65" s="5">
        <f t="shared" si="5"/>
        <v>0</v>
      </c>
      <c r="AQ65" s="5"/>
      <c r="AR65" s="5">
        <f>SUM(AR44:AR64)</f>
        <v>214935.0625</v>
      </c>
      <c r="AS65" s="5">
        <f>SUM(AS44:AS64)</f>
        <v>256050.75999999998</v>
      </c>
    </row>
    <row r="66" spans="1:45" x14ac:dyDescent="0.25">
      <c r="A66" s="5" t="s">
        <v>12</v>
      </c>
      <c r="B66" s="5"/>
      <c r="C66" s="5"/>
      <c r="D66" s="5"/>
      <c r="E66" s="5"/>
      <c r="F66" s="5"/>
      <c r="G66" s="5"/>
      <c r="H66" s="5"/>
      <c r="I66" s="5"/>
      <c r="J66" s="5"/>
      <c r="K66" s="5"/>
      <c r="L66" s="5"/>
      <c r="M66" s="5"/>
      <c r="N66" s="5"/>
      <c r="O66" s="5"/>
      <c r="P66" s="5"/>
      <c r="Q66" s="5"/>
      <c r="R66" s="5"/>
      <c r="S66" s="5"/>
      <c r="T66" s="5">
        <v>169929</v>
      </c>
      <c r="U66" s="5"/>
      <c r="V66" s="5"/>
      <c r="W66" s="5"/>
      <c r="X66" s="5"/>
      <c r="Y66" s="5"/>
      <c r="Z66" s="5"/>
      <c r="AA66" s="5">
        <v>276423</v>
      </c>
      <c r="AB66" s="5">
        <v>287849</v>
      </c>
      <c r="AC66" s="5"/>
      <c r="AD66" s="5">
        <v>286256</v>
      </c>
      <c r="AE66" s="5"/>
      <c r="AF66" s="5"/>
      <c r="AG66" s="5"/>
      <c r="AH66" s="5"/>
      <c r="AI66" s="5"/>
      <c r="AJ66" s="5"/>
      <c r="AK66" s="5"/>
      <c r="AL66" s="5">
        <v>611797</v>
      </c>
      <c r="AM66" s="5"/>
      <c r="AN66" s="5">
        <v>749925</v>
      </c>
      <c r="AO66" s="5"/>
      <c r="AP66" s="5"/>
      <c r="AQ66" s="5"/>
      <c r="AR66" s="5"/>
      <c r="AS66" s="5"/>
    </row>
    <row r="67" spans="1:45" x14ac:dyDescent="0.25">
      <c r="A67" s="5" t="s">
        <v>13</v>
      </c>
      <c r="B67" s="5"/>
      <c r="C67" s="5"/>
      <c r="D67" s="5"/>
      <c r="E67" s="5"/>
      <c r="F67" s="5"/>
      <c r="G67" s="5"/>
      <c r="H67" s="5"/>
      <c r="I67" s="5"/>
      <c r="J67" s="5"/>
      <c r="K67" s="5"/>
      <c r="L67" s="5"/>
      <c r="M67" s="5"/>
      <c r="N67" s="5"/>
      <c r="O67" s="5"/>
      <c r="P67" s="5"/>
      <c r="Q67" s="5"/>
      <c r="R67" s="5"/>
      <c r="S67" s="5"/>
      <c r="T67" s="5">
        <f t="shared" ref="B67:AP67" si="6">T65-T66</f>
        <v>-49</v>
      </c>
      <c r="U67" s="5"/>
      <c r="V67" s="5"/>
      <c r="W67" s="5"/>
      <c r="X67" s="5"/>
      <c r="Y67" s="5"/>
      <c r="Z67" s="5"/>
      <c r="AA67" s="5">
        <f t="shared" si="6"/>
        <v>-153</v>
      </c>
      <c r="AB67" s="5">
        <v>1</v>
      </c>
      <c r="AC67" s="5"/>
      <c r="AD67" s="5">
        <f t="shared" si="6"/>
        <v>2</v>
      </c>
      <c r="AE67" s="5"/>
      <c r="AF67" s="5"/>
      <c r="AG67" s="5"/>
      <c r="AH67" s="5"/>
      <c r="AI67" s="5"/>
      <c r="AJ67" s="5"/>
      <c r="AK67" s="5"/>
      <c r="AL67" s="5">
        <f t="shared" si="6"/>
        <v>-1</v>
      </c>
      <c r="AM67" s="5"/>
      <c r="AN67" s="5">
        <f t="shared" si="6"/>
        <v>1</v>
      </c>
      <c r="AO67" s="5">
        <f t="shared" si="6"/>
        <v>0</v>
      </c>
      <c r="AP67" s="5">
        <f t="shared" si="6"/>
        <v>0</v>
      </c>
      <c r="AQ67" s="5"/>
      <c r="AR67" s="5"/>
      <c r="AS67" s="5"/>
    </row>
  </sheetData>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67"/>
  <sheetViews>
    <sheetView showZeros="0" workbookViewId="0">
      <pane xSplit="1" ySplit="6" topLeftCell="B7" activePane="bottomRight" state="frozen"/>
      <selection pane="topRight" activeCell="B1" sqref="B1"/>
      <selection pane="bottomLeft" activeCell="A7" sqref="A7"/>
      <selection pane="bottomRight" activeCell="B9" sqref="B9"/>
    </sheetView>
  </sheetViews>
  <sheetFormatPr defaultRowHeight="15" x14ac:dyDescent="0.25"/>
  <cols>
    <col min="1" max="1" width="44.5703125" bestFit="1" customWidth="1"/>
    <col min="43" max="43" width="2.28515625" customWidth="1"/>
    <col min="44" max="45" width="9.5703125" bestFit="1" customWidth="1"/>
  </cols>
  <sheetData>
    <row r="1" spans="1:45" x14ac:dyDescent="0.25">
      <c r="A1" s="1" t="s">
        <v>65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row>
    <row r="2" spans="1:45" x14ac:dyDescent="0.25">
      <c r="A2" s="16" t="s">
        <v>37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row>
    <row r="3" spans="1:45" ht="30" x14ac:dyDescent="0.25">
      <c r="A3" s="18" t="s">
        <v>64</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45" x14ac:dyDescent="0.25">
      <c r="A4" s="18" t="s">
        <v>67</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4" t="s">
        <v>18</v>
      </c>
      <c r="AS4" s="4" t="s">
        <v>18</v>
      </c>
    </row>
    <row r="5" spans="1:45" x14ac:dyDescent="0.25">
      <c r="A5" s="4" t="s">
        <v>1</v>
      </c>
      <c r="B5" s="4">
        <v>1890</v>
      </c>
      <c r="C5" s="4">
        <v>1891</v>
      </c>
      <c r="D5" s="4">
        <v>1892</v>
      </c>
      <c r="E5" s="4">
        <v>1893</v>
      </c>
      <c r="F5" s="4">
        <v>1894</v>
      </c>
      <c r="G5" s="4">
        <v>1895</v>
      </c>
      <c r="H5" s="4">
        <v>1896</v>
      </c>
      <c r="I5" s="4">
        <v>1897</v>
      </c>
      <c r="J5" s="4">
        <v>1898</v>
      </c>
      <c r="K5" s="4">
        <v>1899</v>
      </c>
      <c r="L5" s="4">
        <v>1900</v>
      </c>
      <c r="M5" s="4">
        <v>1901</v>
      </c>
      <c r="N5" s="4">
        <v>1902</v>
      </c>
      <c r="O5" s="4">
        <v>1903</v>
      </c>
      <c r="P5" s="4">
        <v>1904</v>
      </c>
      <c r="Q5" s="4">
        <v>1905</v>
      </c>
      <c r="R5" s="4">
        <v>1906</v>
      </c>
      <c r="S5" s="4">
        <v>1907</v>
      </c>
      <c r="T5" s="4">
        <v>1908</v>
      </c>
      <c r="U5" s="4">
        <v>1909</v>
      </c>
      <c r="V5" s="4">
        <v>1910</v>
      </c>
      <c r="W5" s="4">
        <v>1911</v>
      </c>
      <c r="X5" s="4">
        <v>1912</v>
      </c>
      <c r="Y5" s="4">
        <v>1913</v>
      </c>
      <c r="Z5" s="4">
        <v>1914</v>
      </c>
      <c r="AA5" s="4">
        <v>1915</v>
      </c>
      <c r="AB5" s="4">
        <v>1916</v>
      </c>
      <c r="AC5" s="4">
        <v>1917</v>
      </c>
      <c r="AD5" s="4">
        <v>1918</v>
      </c>
      <c r="AE5" s="4">
        <v>1919</v>
      </c>
      <c r="AF5" s="4">
        <v>1920</v>
      </c>
      <c r="AG5" s="4">
        <v>1921</v>
      </c>
      <c r="AH5" s="4">
        <v>1922</v>
      </c>
      <c r="AI5" s="4">
        <v>1923</v>
      </c>
      <c r="AJ5" s="4">
        <v>1924</v>
      </c>
      <c r="AK5" s="4">
        <v>1925</v>
      </c>
      <c r="AL5" s="4">
        <v>1926</v>
      </c>
      <c r="AM5" s="4">
        <v>1927</v>
      </c>
      <c r="AN5" s="4">
        <v>1928</v>
      </c>
      <c r="AO5" s="4">
        <v>1929</v>
      </c>
      <c r="AP5" s="4">
        <v>1930</v>
      </c>
      <c r="AQ5" s="4"/>
      <c r="AR5" s="4" t="s">
        <v>19</v>
      </c>
      <c r="AS5" s="4" t="s">
        <v>20</v>
      </c>
    </row>
    <row r="6" spans="1:45"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2" t="s">
        <v>33</v>
      </c>
      <c r="AS6" s="2" t="s">
        <v>32</v>
      </c>
    </row>
    <row r="7" spans="1:45" x14ac:dyDescent="0.25">
      <c r="A7" s="6" t="s">
        <v>2</v>
      </c>
      <c r="B7" s="2" t="s">
        <v>3</v>
      </c>
      <c r="C7" s="2" t="s">
        <v>3</v>
      </c>
      <c r="D7" s="2" t="s">
        <v>3</v>
      </c>
      <c r="E7" s="2" t="s">
        <v>3</v>
      </c>
      <c r="F7" s="2" t="s">
        <v>3</v>
      </c>
      <c r="G7" s="2" t="s">
        <v>3</v>
      </c>
      <c r="H7" s="2" t="s">
        <v>3</v>
      </c>
      <c r="I7" s="2" t="s">
        <v>3</v>
      </c>
      <c r="J7" s="2" t="s">
        <v>3</v>
      </c>
      <c r="K7" s="2" t="s">
        <v>3</v>
      </c>
      <c r="L7" s="2" t="s">
        <v>3</v>
      </c>
      <c r="M7" s="2" t="s">
        <v>3</v>
      </c>
      <c r="N7" s="2" t="s">
        <v>3</v>
      </c>
      <c r="O7" s="2" t="s">
        <v>3</v>
      </c>
      <c r="P7" s="2" t="s">
        <v>3</v>
      </c>
      <c r="Q7" s="2" t="s">
        <v>3</v>
      </c>
      <c r="R7" s="2" t="s">
        <v>3</v>
      </c>
      <c r="S7" s="2" t="s">
        <v>3</v>
      </c>
      <c r="T7" s="2" t="s">
        <v>3</v>
      </c>
      <c r="U7" s="2" t="s">
        <v>3</v>
      </c>
      <c r="V7" s="2" t="s">
        <v>3</v>
      </c>
      <c r="W7" s="2" t="s">
        <v>3</v>
      </c>
      <c r="X7" s="2" t="s">
        <v>3</v>
      </c>
      <c r="Y7" s="2" t="s">
        <v>3</v>
      </c>
      <c r="Z7" s="2" t="s">
        <v>3</v>
      </c>
      <c r="AA7" s="2" t="s">
        <v>3</v>
      </c>
      <c r="AB7" s="2" t="s">
        <v>3</v>
      </c>
      <c r="AC7" s="2" t="s">
        <v>3</v>
      </c>
      <c r="AD7" s="2" t="s">
        <v>3</v>
      </c>
      <c r="AE7" s="2" t="s">
        <v>3</v>
      </c>
      <c r="AF7" s="2" t="s">
        <v>3</v>
      </c>
      <c r="AG7" s="2" t="s">
        <v>3</v>
      </c>
      <c r="AH7" s="2" t="s">
        <v>3</v>
      </c>
      <c r="AI7" s="2" t="s">
        <v>3</v>
      </c>
      <c r="AJ7" s="2" t="s">
        <v>3</v>
      </c>
      <c r="AK7" s="2" t="s">
        <v>3</v>
      </c>
      <c r="AL7" s="2" t="s">
        <v>3</v>
      </c>
      <c r="AM7" s="2" t="s">
        <v>3</v>
      </c>
      <c r="AN7" s="2" t="s">
        <v>3</v>
      </c>
      <c r="AO7" s="2" t="s">
        <v>3</v>
      </c>
      <c r="AP7" s="2" t="s">
        <v>3</v>
      </c>
      <c r="AQ7" s="2"/>
      <c r="AR7" s="5"/>
      <c r="AS7" s="5"/>
    </row>
    <row r="8" spans="1:45"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row>
    <row r="9" spans="1:45" x14ac:dyDescent="0.25">
      <c r="A9" s="5" t="s">
        <v>4</v>
      </c>
      <c r="B9" s="5"/>
      <c r="C9" s="5"/>
      <c r="D9" s="5"/>
      <c r="E9" s="5"/>
      <c r="F9" s="5"/>
      <c r="G9" s="5"/>
      <c r="H9" s="5"/>
      <c r="I9" s="5"/>
      <c r="J9" s="5"/>
      <c r="K9" s="5"/>
      <c r="L9" s="5"/>
      <c r="M9" s="5"/>
      <c r="N9" s="5"/>
      <c r="O9" s="5"/>
      <c r="P9" s="5"/>
      <c r="Q9" s="5">
        <v>6575</v>
      </c>
      <c r="R9" s="5">
        <v>97701</v>
      </c>
      <c r="S9" s="5">
        <v>68284</v>
      </c>
      <c r="T9" s="5"/>
      <c r="U9" s="5">
        <v>5471</v>
      </c>
      <c r="V9" s="5">
        <v>15604</v>
      </c>
      <c r="W9" s="5">
        <v>18060</v>
      </c>
      <c r="X9" s="5">
        <v>4515</v>
      </c>
      <c r="Y9" s="5">
        <v>13465</v>
      </c>
      <c r="Z9" s="5">
        <v>12211</v>
      </c>
      <c r="AA9" s="5">
        <v>1035</v>
      </c>
      <c r="AB9" s="5">
        <v>1035</v>
      </c>
      <c r="AC9" s="5">
        <v>2461</v>
      </c>
      <c r="AD9" s="5">
        <v>9602</v>
      </c>
      <c r="AE9" s="5">
        <v>28212</v>
      </c>
      <c r="AF9" s="5">
        <v>12108</v>
      </c>
      <c r="AG9" s="5"/>
      <c r="AH9" s="5"/>
      <c r="AI9" s="5"/>
      <c r="AJ9" s="5"/>
      <c r="AK9" s="5"/>
      <c r="AL9" s="5"/>
      <c r="AM9" s="5">
        <v>25401</v>
      </c>
      <c r="AN9" s="5"/>
      <c r="AO9" s="5"/>
      <c r="AP9" s="5"/>
      <c r="AQ9" s="5"/>
      <c r="AR9" s="5">
        <f t="shared" ref="AR9:AR32" si="0">(F9+G9+H9+J9+K9+L9+M9+N9+O9+P9+Q9+R9+S9+T9+U9+V9+W9+X9+Y9+Z9)/20</f>
        <v>12094.3</v>
      </c>
      <c r="AS9" s="5">
        <f>SUM(F9:AM9)/27</f>
        <v>11916.296296296296</v>
      </c>
    </row>
    <row r="10" spans="1:45"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row>
    <row r="11" spans="1:45" x14ac:dyDescent="0.25">
      <c r="A11" s="5" t="s">
        <v>38</v>
      </c>
      <c r="B11" s="5"/>
      <c r="C11" s="5"/>
      <c r="D11" s="5"/>
      <c r="E11" s="5"/>
      <c r="F11" s="5">
        <v>31128</v>
      </c>
      <c r="G11" s="5">
        <v>31128</v>
      </c>
      <c r="H11" s="5">
        <v>36640</v>
      </c>
      <c r="I11" s="5"/>
      <c r="J11" s="5">
        <v>92630</v>
      </c>
      <c r="K11" s="5">
        <v>27917</v>
      </c>
      <c r="L11" s="5">
        <v>162971</v>
      </c>
      <c r="M11" s="5">
        <v>160841</v>
      </c>
      <c r="N11" s="5">
        <v>156088</v>
      </c>
      <c r="O11" s="5">
        <v>125186</v>
      </c>
      <c r="P11" s="5">
        <v>99261</v>
      </c>
      <c r="Q11" s="5">
        <v>111974</v>
      </c>
      <c r="R11" s="5">
        <v>103477</v>
      </c>
      <c r="S11" s="5">
        <v>106476</v>
      </c>
      <c r="T11" s="5">
        <v>95363</v>
      </c>
      <c r="U11" s="5">
        <v>105495</v>
      </c>
      <c r="V11" s="5">
        <v>97175</v>
      </c>
      <c r="W11" s="5">
        <v>99440</v>
      </c>
      <c r="X11" s="5">
        <v>117531</v>
      </c>
      <c r="Y11" s="5">
        <v>123194</v>
      </c>
      <c r="Z11" s="5">
        <v>131082</v>
      </c>
      <c r="AA11" s="5">
        <v>120327</v>
      </c>
      <c r="AB11" s="5">
        <v>124422</v>
      </c>
      <c r="AC11" s="5">
        <v>126463</v>
      </c>
      <c r="AD11" s="5">
        <v>103539</v>
      </c>
      <c r="AE11" s="5">
        <v>97104</v>
      </c>
      <c r="AF11" s="5">
        <v>107727</v>
      </c>
      <c r="AG11" s="5"/>
      <c r="AH11" s="5"/>
      <c r="AI11" s="5"/>
      <c r="AJ11" s="5"/>
      <c r="AK11" s="5"/>
      <c r="AL11" s="5"/>
      <c r="AM11" s="5">
        <v>254178</v>
      </c>
      <c r="AN11" s="5"/>
      <c r="AO11" s="5"/>
      <c r="AP11" s="5"/>
      <c r="AQ11" s="5"/>
      <c r="AR11" s="5">
        <f t="shared" si="0"/>
        <v>100749.85</v>
      </c>
      <c r="AS11" s="5">
        <f t="shared" ref="AS11:AS32" si="1">SUM(F11:AM11)/27</f>
        <v>109213.22222222222</v>
      </c>
    </row>
    <row r="12" spans="1:45" x14ac:dyDescent="0.25">
      <c r="A12" s="5" t="s">
        <v>5</v>
      </c>
      <c r="B12" s="5"/>
      <c r="C12" s="5"/>
      <c r="D12" s="5"/>
      <c r="E12" s="5"/>
      <c r="F12" s="5">
        <v>28182</v>
      </c>
      <c r="G12" s="5">
        <v>28182</v>
      </c>
      <c r="H12" s="5">
        <v>45733</v>
      </c>
      <c r="I12" s="5"/>
      <c r="J12" s="5">
        <v>29563</v>
      </c>
      <c r="K12" s="5">
        <v>24320</v>
      </c>
      <c r="L12" s="5">
        <v>25046</v>
      </c>
      <c r="M12" s="5">
        <v>24480</v>
      </c>
      <c r="N12" s="5">
        <v>38015</v>
      </c>
      <c r="O12" s="5">
        <v>35918</v>
      </c>
      <c r="P12" s="5">
        <v>32869</v>
      </c>
      <c r="Q12" s="5">
        <v>38107</v>
      </c>
      <c r="R12" s="5">
        <v>31971</v>
      </c>
      <c r="S12" s="5">
        <v>43739</v>
      </c>
      <c r="T12" s="5">
        <v>18184</v>
      </c>
      <c r="U12" s="5">
        <v>19235</v>
      </c>
      <c r="V12" s="5">
        <v>48465</v>
      </c>
      <c r="W12" s="5">
        <v>34537</v>
      </c>
      <c r="X12" s="5">
        <v>27913</v>
      </c>
      <c r="Y12" s="5">
        <v>31810</v>
      </c>
      <c r="Z12" s="5">
        <v>40723</v>
      </c>
      <c r="AA12" s="5">
        <v>32410</v>
      </c>
      <c r="AB12" s="5">
        <v>35484</v>
      </c>
      <c r="AC12" s="5">
        <v>40332</v>
      </c>
      <c r="AD12" s="5">
        <v>35443</v>
      </c>
      <c r="AE12" s="5">
        <v>35322</v>
      </c>
      <c r="AF12" s="5">
        <v>38004</v>
      </c>
      <c r="AG12" s="5"/>
      <c r="AH12" s="5"/>
      <c r="AI12" s="5"/>
      <c r="AJ12" s="5"/>
      <c r="AK12" s="5"/>
      <c r="AL12" s="5"/>
      <c r="AM12" s="5">
        <v>148440</v>
      </c>
      <c r="AN12" s="5"/>
      <c r="AO12" s="5"/>
      <c r="AP12" s="5"/>
      <c r="AQ12" s="5"/>
      <c r="AR12" s="5">
        <f t="shared" si="0"/>
        <v>32349.599999999999</v>
      </c>
      <c r="AS12" s="5">
        <f t="shared" si="1"/>
        <v>37497.296296296299</v>
      </c>
    </row>
    <row r="13" spans="1:45" x14ac:dyDescent="0.25">
      <c r="A13" s="7" t="s">
        <v>6</v>
      </c>
      <c r="B13" s="5"/>
      <c r="C13" s="5"/>
      <c r="D13" s="5"/>
      <c r="E13" s="5"/>
      <c r="F13" s="5"/>
      <c r="G13" s="5"/>
      <c r="H13" s="5"/>
      <c r="I13" s="5"/>
      <c r="J13" s="5"/>
      <c r="K13" s="5"/>
      <c r="L13" s="5"/>
      <c r="M13" s="5"/>
      <c r="N13" s="5"/>
      <c r="O13" s="5"/>
      <c r="P13" s="5"/>
      <c r="Q13" s="5"/>
      <c r="R13" s="5"/>
      <c r="S13" s="5"/>
      <c r="T13" s="5"/>
      <c r="U13" s="5"/>
      <c r="V13" s="5"/>
      <c r="W13" s="5"/>
      <c r="X13" s="5">
        <v>7536</v>
      </c>
      <c r="Y13" s="5">
        <v>2662</v>
      </c>
      <c r="Z13" s="5">
        <v>9166</v>
      </c>
      <c r="AA13" s="5">
        <v>2347</v>
      </c>
      <c r="AB13" s="5">
        <v>6822</v>
      </c>
      <c r="AC13" s="5">
        <v>8755</v>
      </c>
      <c r="AD13" s="5">
        <v>525</v>
      </c>
      <c r="AE13" s="5">
        <v>1215</v>
      </c>
      <c r="AF13" s="5"/>
      <c r="AG13" s="5"/>
      <c r="AH13" s="5"/>
      <c r="AI13" s="5"/>
      <c r="AJ13" s="5"/>
      <c r="AK13" s="5"/>
      <c r="AL13" s="5"/>
      <c r="AM13" s="5">
        <v>2828</v>
      </c>
      <c r="AN13" s="5"/>
      <c r="AO13" s="5"/>
      <c r="AP13" s="5"/>
      <c r="AQ13" s="5"/>
      <c r="AR13" s="5">
        <f t="shared" si="0"/>
        <v>968.2</v>
      </c>
      <c r="AS13" s="5">
        <f t="shared" si="1"/>
        <v>1550.2222222222222</v>
      </c>
    </row>
    <row r="14" spans="1:45" x14ac:dyDescent="0.25">
      <c r="A14" s="5" t="s">
        <v>27</v>
      </c>
      <c r="B14" s="5"/>
      <c r="C14" s="5"/>
      <c r="D14" s="5"/>
      <c r="E14" s="5"/>
      <c r="F14" s="5">
        <v>48539</v>
      </c>
      <c r="G14" s="5"/>
      <c r="H14" s="5">
        <v>27725</v>
      </c>
      <c r="I14" s="5"/>
      <c r="J14" s="5">
        <v>20647</v>
      </c>
      <c r="K14" s="5">
        <v>24816</v>
      </c>
      <c r="L14" s="5">
        <v>40820</v>
      </c>
      <c r="M14" s="5">
        <v>33105</v>
      </c>
      <c r="N14" s="5">
        <v>29258</v>
      </c>
      <c r="O14" s="5">
        <v>14309</v>
      </c>
      <c r="P14" s="5">
        <v>20174</v>
      </c>
      <c r="Q14" s="5">
        <v>18263</v>
      </c>
      <c r="R14" s="5">
        <v>67015</v>
      </c>
      <c r="S14" s="5">
        <v>20154</v>
      </c>
      <c r="T14" s="5">
        <v>24120</v>
      </c>
      <c r="U14" s="5">
        <v>31936</v>
      </c>
      <c r="V14" s="5"/>
      <c r="W14" s="5">
        <v>28458</v>
      </c>
      <c r="X14" s="5">
        <v>28891</v>
      </c>
      <c r="Y14" s="5">
        <v>24197</v>
      </c>
      <c r="Z14" s="5">
        <v>42922</v>
      </c>
      <c r="AA14" s="5">
        <v>24825</v>
      </c>
      <c r="AB14" s="5">
        <v>26045</v>
      </c>
      <c r="AC14" s="5">
        <v>26159</v>
      </c>
      <c r="AD14" s="5">
        <v>25383</v>
      </c>
      <c r="AE14" s="5">
        <v>24634</v>
      </c>
      <c r="AF14" s="5"/>
      <c r="AG14" s="5"/>
      <c r="AH14" s="5"/>
      <c r="AI14" s="5"/>
      <c r="AJ14" s="5"/>
      <c r="AK14" s="5"/>
      <c r="AL14" s="5"/>
      <c r="AM14" s="5">
        <v>32344</v>
      </c>
      <c r="AN14" s="5"/>
      <c r="AO14" s="5"/>
      <c r="AP14" s="5"/>
      <c r="AQ14" s="5"/>
      <c r="AR14" s="5">
        <f t="shared" si="0"/>
        <v>27267.45</v>
      </c>
      <c r="AS14" s="5">
        <f t="shared" si="1"/>
        <v>26101.444444444445</v>
      </c>
    </row>
    <row r="15" spans="1:45" x14ac:dyDescent="0.25">
      <c r="A15" s="5" t="s">
        <v>39</v>
      </c>
      <c r="B15" s="5"/>
      <c r="C15" s="5"/>
      <c r="D15" s="5"/>
      <c r="E15" s="5"/>
      <c r="F15" s="5"/>
      <c r="G15" s="5"/>
      <c r="H15" s="5"/>
      <c r="I15" s="5"/>
      <c r="J15" s="5"/>
      <c r="K15" s="5"/>
      <c r="L15" s="5"/>
      <c r="M15" s="5"/>
      <c r="N15" s="5">
        <v>580</v>
      </c>
      <c r="O15" s="5"/>
      <c r="P15" s="5">
        <v>290</v>
      </c>
      <c r="Q15" s="5"/>
      <c r="R15" s="5">
        <v>110</v>
      </c>
      <c r="S15" s="5"/>
      <c r="T15" s="5"/>
      <c r="U15" s="5"/>
      <c r="V15" s="5"/>
      <c r="W15" s="5"/>
      <c r="X15" s="5"/>
      <c r="Y15" s="5"/>
      <c r="Z15" s="5"/>
      <c r="AA15" s="5"/>
      <c r="AB15" s="5"/>
      <c r="AC15" s="5"/>
      <c r="AD15" s="5"/>
      <c r="AE15" s="5"/>
      <c r="AF15" s="5"/>
      <c r="AG15" s="5"/>
      <c r="AH15" s="5"/>
      <c r="AI15" s="5"/>
      <c r="AJ15" s="5"/>
      <c r="AK15" s="5"/>
      <c r="AL15" s="5"/>
      <c r="AM15" s="5"/>
      <c r="AN15" s="5"/>
      <c r="AO15" s="5"/>
      <c r="AP15" s="5"/>
      <c r="AQ15" s="5"/>
      <c r="AR15" s="5">
        <f t="shared" si="0"/>
        <v>49</v>
      </c>
      <c r="AS15" s="5">
        <f t="shared" si="1"/>
        <v>36.296296296296298</v>
      </c>
    </row>
    <row r="16" spans="1:45" x14ac:dyDescent="0.25">
      <c r="A16" s="5" t="s">
        <v>40</v>
      </c>
      <c r="B16" s="5"/>
      <c r="C16" s="5"/>
      <c r="D16" s="5"/>
      <c r="E16" s="5"/>
      <c r="F16" s="5"/>
      <c r="G16" s="5"/>
      <c r="H16" s="5"/>
      <c r="I16" s="5"/>
      <c r="J16" s="5"/>
      <c r="K16" s="5">
        <v>17802</v>
      </c>
      <c r="L16" s="5">
        <v>75405</v>
      </c>
      <c r="M16" s="5">
        <v>68847</v>
      </c>
      <c r="N16" s="5">
        <v>71958</v>
      </c>
      <c r="O16" s="5">
        <v>77161</v>
      </c>
      <c r="P16" s="5">
        <v>73103</v>
      </c>
      <c r="Q16" s="5">
        <v>66472</v>
      </c>
      <c r="R16" s="5">
        <v>74216</v>
      </c>
      <c r="S16" s="5">
        <v>67739</v>
      </c>
      <c r="T16" s="5">
        <v>75355</v>
      </c>
      <c r="U16" s="5">
        <v>81360</v>
      </c>
      <c r="V16" s="5">
        <v>82066</v>
      </c>
      <c r="W16" s="5">
        <v>91860</v>
      </c>
      <c r="X16" s="5">
        <v>107807</v>
      </c>
      <c r="Y16" s="5">
        <v>111425</v>
      </c>
      <c r="Z16" s="5">
        <v>114952</v>
      </c>
      <c r="AA16" s="5">
        <v>93980</v>
      </c>
      <c r="AB16" s="5">
        <v>100706</v>
      </c>
      <c r="AC16" s="5">
        <v>124474</v>
      </c>
      <c r="AD16" s="5">
        <v>103550</v>
      </c>
      <c r="AE16" s="5">
        <v>103669</v>
      </c>
      <c r="AF16" s="5"/>
      <c r="AG16" s="5"/>
      <c r="AH16" s="5"/>
      <c r="AI16" s="5"/>
      <c r="AJ16" s="5"/>
      <c r="AK16" s="5"/>
      <c r="AL16" s="5"/>
      <c r="AM16" s="5">
        <v>179580</v>
      </c>
      <c r="AN16" s="5"/>
      <c r="AO16" s="5"/>
      <c r="AP16" s="5"/>
      <c r="AQ16" s="5"/>
      <c r="AR16" s="5">
        <f t="shared" si="0"/>
        <v>62876.4</v>
      </c>
      <c r="AS16" s="5">
        <f t="shared" si="1"/>
        <v>72721.740740740745</v>
      </c>
    </row>
    <row r="17" spans="1:45" x14ac:dyDescent="0.25">
      <c r="A17" s="5" t="s">
        <v>7</v>
      </c>
      <c r="B17" s="5"/>
      <c r="C17" s="5"/>
      <c r="D17" s="5"/>
      <c r="E17" s="5"/>
      <c r="F17" s="5"/>
      <c r="G17" s="5"/>
      <c r="H17" s="5"/>
      <c r="I17" s="5"/>
      <c r="J17" s="5"/>
      <c r="K17" s="5"/>
      <c r="L17" s="5"/>
      <c r="M17" s="5"/>
      <c r="N17" s="5">
        <v>14070</v>
      </c>
      <c r="O17" s="5"/>
      <c r="P17" s="5"/>
      <c r="Q17" s="5"/>
      <c r="R17" s="5"/>
      <c r="S17" s="5"/>
      <c r="T17" s="5">
        <v>11219</v>
      </c>
      <c r="U17" s="5">
        <v>11437</v>
      </c>
      <c r="V17" s="5"/>
      <c r="W17" s="5"/>
      <c r="X17" s="5">
        <v>16808</v>
      </c>
      <c r="Y17" s="5">
        <v>18938</v>
      </c>
      <c r="Z17" s="5">
        <v>25086</v>
      </c>
      <c r="AA17" s="5">
        <v>20171</v>
      </c>
      <c r="AB17" s="5">
        <v>22139</v>
      </c>
      <c r="AC17" s="5">
        <v>24311</v>
      </c>
      <c r="AD17" s="5">
        <v>21390</v>
      </c>
      <c r="AE17" s="5">
        <v>21539</v>
      </c>
      <c r="AF17" s="5"/>
      <c r="AG17" s="5"/>
      <c r="AH17" s="5"/>
      <c r="AI17" s="5"/>
      <c r="AJ17" s="5"/>
      <c r="AK17" s="5"/>
      <c r="AL17" s="5"/>
      <c r="AM17" s="5">
        <v>81168</v>
      </c>
      <c r="AN17" s="5"/>
      <c r="AO17" s="5"/>
      <c r="AP17" s="5"/>
      <c r="AQ17" s="5"/>
      <c r="AR17" s="5">
        <f t="shared" si="0"/>
        <v>4877.8999999999996</v>
      </c>
      <c r="AS17" s="5">
        <f t="shared" si="1"/>
        <v>10676.888888888889</v>
      </c>
    </row>
    <row r="18" spans="1:45" x14ac:dyDescent="0.25">
      <c r="A18" s="5" t="s">
        <v>41</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v>138212</v>
      </c>
      <c r="AG18" s="5"/>
      <c r="AH18" s="5"/>
      <c r="AI18" s="5"/>
      <c r="AJ18" s="5"/>
      <c r="AK18" s="5"/>
      <c r="AL18" s="5"/>
      <c r="AM18" s="5"/>
      <c r="AN18" s="5"/>
      <c r="AO18" s="5"/>
      <c r="AP18" s="5"/>
      <c r="AQ18" s="5"/>
      <c r="AR18" s="5">
        <f t="shared" si="0"/>
        <v>0</v>
      </c>
      <c r="AS18" s="5">
        <f t="shared" si="1"/>
        <v>5118.9629629629626</v>
      </c>
    </row>
    <row r="19" spans="1:45" x14ac:dyDescent="0.25">
      <c r="A19" s="5" t="s">
        <v>42</v>
      </c>
      <c r="B19" s="5"/>
      <c r="C19" s="5"/>
      <c r="D19" s="5"/>
      <c r="E19" s="5"/>
      <c r="F19" s="5">
        <v>3503</v>
      </c>
      <c r="G19" s="5">
        <v>3503</v>
      </c>
      <c r="H19" s="5">
        <v>7794</v>
      </c>
      <c r="I19" s="5"/>
      <c r="J19" s="5">
        <v>6499</v>
      </c>
      <c r="K19" s="5">
        <v>5918</v>
      </c>
      <c r="L19" s="5">
        <v>5261</v>
      </c>
      <c r="M19" s="5">
        <v>5874</v>
      </c>
      <c r="N19" s="5">
        <v>7501</v>
      </c>
      <c r="O19" s="5">
        <v>5012</v>
      </c>
      <c r="P19" s="5">
        <v>2603</v>
      </c>
      <c r="Q19" s="7">
        <v>11142</v>
      </c>
      <c r="R19" s="7">
        <v>4725</v>
      </c>
      <c r="S19" s="5">
        <v>4613</v>
      </c>
      <c r="T19" s="5">
        <v>5936</v>
      </c>
      <c r="U19" s="5">
        <v>4818</v>
      </c>
      <c r="V19" s="5">
        <v>6725</v>
      </c>
      <c r="W19" s="5">
        <v>4926</v>
      </c>
      <c r="X19" s="5">
        <v>8271</v>
      </c>
      <c r="Y19" s="5">
        <v>6976</v>
      </c>
      <c r="Z19" s="5">
        <v>8298</v>
      </c>
      <c r="AA19" s="5">
        <v>6392</v>
      </c>
      <c r="AB19" s="5">
        <v>8557</v>
      </c>
      <c r="AC19" s="5">
        <v>8163</v>
      </c>
      <c r="AD19" s="5">
        <v>9450</v>
      </c>
      <c r="AE19" s="5">
        <v>9513</v>
      </c>
      <c r="AF19" s="5"/>
      <c r="AG19" s="5"/>
      <c r="AH19" s="5"/>
      <c r="AI19" s="5"/>
      <c r="AJ19" s="5"/>
      <c r="AK19" s="5"/>
      <c r="AL19" s="5"/>
      <c r="AM19" s="5">
        <v>23522</v>
      </c>
      <c r="AN19" s="5"/>
      <c r="AO19" s="5"/>
      <c r="AP19" s="5"/>
      <c r="AQ19" s="5"/>
      <c r="AR19" s="5">
        <f t="shared" si="0"/>
        <v>5994.9</v>
      </c>
      <c r="AS19" s="5">
        <f t="shared" si="1"/>
        <v>6870.1851851851852</v>
      </c>
    </row>
    <row r="20" spans="1:45" x14ac:dyDescent="0.25">
      <c r="A20" s="5" t="s">
        <v>8</v>
      </c>
      <c r="B20" s="5"/>
      <c r="C20" s="5"/>
      <c r="D20" s="5"/>
      <c r="E20" s="5"/>
      <c r="F20" s="5">
        <v>6609</v>
      </c>
      <c r="G20" s="5">
        <v>6609</v>
      </c>
      <c r="H20" s="5">
        <v>6032</v>
      </c>
      <c r="I20" s="5"/>
      <c r="J20" s="5">
        <v>6459</v>
      </c>
      <c r="K20" s="5">
        <v>19270</v>
      </c>
      <c r="L20" s="5">
        <v>20946</v>
      </c>
      <c r="M20" s="5">
        <v>18198</v>
      </c>
      <c r="N20" s="5">
        <v>19201</v>
      </c>
      <c r="O20" s="5">
        <v>18346</v>
      </c>
      <c r="P20" s="5">
        <v>17214</v>
      </c>
      <c r="Q20" s="5">
        <v>20468</v>
      </c>
      <c r="R20" s="5">
        <v>22004</v>
      </c>
      <c r="S20" s="5">
        <v>20716</v>
      </c>
      <c r="T20" s="5">
        <v>22580</v>
      </c>
      <c r="U20" s="5">
        <v>20896</v>
      </c>
      <c r="V20" s="5">
        <v>24006</v>
      </c>
      <c r="W20" s="5">
        <v>27215</v>
      </c>
      <c r="X20" s="5">
        <v>32582</v>
      </c>
      <c r="Y20" s="5">
        <v>32183</v>
      </c>
      <c r="Z20" s="5">
        <v>30224</v>
      </c>
      <c r="AA20" s="5">
        <v>30841</v>
      </c>
      <c r="AB20" s="5">
        <v>43716</v>
      </c>
      <c r="AC20" s="5">
        <v>37099</v>
      </c>
      <c r="AD20" s="5">
        <v>30402</v>
      </c>
      <c r="AE20" s="5">
        <v>30152</v>
      </c>
      <c r="AF20" s="5"/>
      <c r="AG20" s="5"/>
      <c r="AH20" s="5"/>
      <c r="AI20" s="5"/>
      <c r="AJ20" s="5"/>
      <c r="AK20" s="5"/>
      <c r="AL20" s="5"/>
      <c r="AM20" s="5">
        <v>48574</v>
      </c>
      <c r="AN20" s="5"/>
      <c r="AO20" s="5"/>
      <c r="AP20" s="5"/>
      <c r="AQ20" s="5"/>
      <c r="AR20" s="5">
        <f t="shared" si="0"/>
        <v>19587.900000000001</v>
      </c>
      <c r="AS20" s="5">
        <f t="shared" si="1"/>
        <v>22686.740740740741</v>
      </c>
    </row>
    <row r="21" spans="1:45" x14ac:dyDescent="0.25">
      <c r="A21" s="5" t="s">
        <v>9</v>
      </c>
      <c r="B21" s="5"/>
      <c r="C21" s="5"/>
      <c r="D21" s="5"/>
      <c r="E21" s="5"/>
      <c r="F21" s="5"/>
      <c r="G21" s="5"/>
      <c r="H21" s="5"/>
      <c r="I21" s="5"/>
      <c r="J21" s="5"/>
      <c r="K21" s="5"/>
      <c r="L21" s="5"/>
      <c r="M21" s="5"/>
      <c r="N21" s="5"/>
      <c r="O21" s="5">
        <v>4203</v>
      </c>
      <c r="P21" s="5">
        <v>3389</v>
      </c>
      <c r="Q21" s="5">
        <v>3001</v>
      </c>
      <c r="R21" s="5">
        <v>3708</v>
      </c>
      <c r="S21" s="5">
        <v>2766</v>
      </c>
      <c r="T21" s="5">
        <v>345</v>
      </c>
      <c r="U21" s="5">
        <v>3432</v>
      </c>
      <c r="V21" s="5">
        <v>3179</v>
      </c>
      <c r="W21" s="5">
        <v>3378</v>
      </c>
      <c r="X21" s="5">
        <v>4169</v>
      </c>
      <c r="Y21" s="5">
        <v>4171</v>
      </c>
      <c r="Z21" s="5">
        <v>5521</v>
      </c>
      <c r="AA21" s="5">
        <v>4716</v>
      </c>
      <c r="AB21" s="5">
        <v>5245</v>
      </c>
      <c r="AC21" s="5">
        <v>5018</v>
      </c>
      <c r="AD21" s="5">
        <v>4846</v>
      </c>
      <c r="AE21" s="5">
        <v>4252</v>
      </c>
      <c r="AF21" s="5"/>
      <c r="AG21" s="5"/>
      <c r="AH21" s="5"/>
      <c r="AI21" s="5"/>
      <c r="AJ21" s="5"/>
      <c r="AK21" s="5"/>
      <c r="AL21" s="5"/>
      <c r="AM21" s="5">
        <v>15486</v>
      </c>
      <c r="AN21" s="5"/>
      <c r="AO21" s="5"/>
      <c r="AP21" s="5"/>
      <c r="AQ21" s="5"/>
      <c r="AR21" s="5">
        <f t="shared" si="0"/>
        <v>2063.1</v>
      </c>
      <c r="AS21" s="5">
        <f t="shared" si="1"/>
        <v>2993.5185185185187</v>
      </c>
    </row>
    <row r="22" spans="1:45" x14ac:dyDescent="0.25">
      <c r="A22" s="5" t="s">
        <v>10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v>30885</v>
      </c>
      <c r="AG22" s="5"/>
      <c r="AH22" s="5"/>
      <c r="AI22" s="5"/>
      <c r="AJ22" s="5"/>
      <c r="AK22" s="5"/>
      <c r="AL22" s="5"/>
      <c r="AM22" s="5"/>
      <c r="AN22" s="5"/>
      <c r="AO22" s="5"/>
      <c r="AP22" s="5"/>
      <c r="AQ22" s="5"/>
      <c r="AR22" s="5">
        <f t="shared" si="0"/>
        <v>0</v>
      </c>
      <c r="AS22" s="5">
        <f t="shared" si="1"/>
        <v>1143.8888888888889</v>
      </c>
    </row>
    <row r="23" spans="1:45" x14ac:dyDescent="0.25">
      <c r="A23" s="19" t="s">
        <v>43</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f t="shared" si="0"/>
        <v>0</v>
      </c>
      <c r="AS23" s="5">
        <f t="shared" si="1"/>
        <v>0</v>
      </c>
    </row>
    <row r="24" spans="1:45" x14ac:dyDescent="0.25">
      <c r="A24" s="5" t="s">
        <v>44</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f t="shared" si="0"/>
        <v>0</v>
      </c>
      <c r="AS24" s="5">
        <f t="shared" si="1"/>
        <v>0</v>
      </c>
    </row>
    <row r="25" spans="1:45" x14ac:dyDescent="0.25">
      <c r="A25" s="5" t="s">
        <v>45</v>
      </c>
      <c r="B25" s="5"/>
      <c r="C25" s="5"/>
      <c r="D25" s="5"/>
      <c r="E25" s="5"/>
      <c r="F25" s="5"/>
      <c r="G25" s="5"/>
      <c r="H25" s="5">
        <v>59000</v>
      </c>
      <c r="I25" s="5"/>
      <c r="J25" s="5"/>
      <c r="K25" s="5"/>
      <c r="L25" s="5">
        <v>27742</v>
      </c>
      <c r="M25" s="5">
        <v>2495</v>
      </c>
      <c r="N25" s="5">
        <v>2496</v>
      </c>
      <c r="O25" s="5"/>
      <c r="P25" s="5"/>
      <c r="Q25" s="5"/>
      <c r="R25" s="5"/>
      <c r="S25" s="5"/>
      <c r="T25" s="5"/>
      <c r="U25" s="5"/>
      <c r="V25" s="5"/>
      <c r="W25" s="5"/>
      <c r="X25" s="5"/>
      <c r="Y25" s="5"/>
      <c r="Z25" s="5"/>
      <c r="AA25" s="5"/>
      <c r="AB25" s="5"/>
      <c r="AC25" s="5"/>
      <c r="AD25" s="5"/>
      <c r="AE25" s="5"/>
      <c r="AF25" s="5"/>
      <c r="AG25" s="5"/>
      <c r="AH25" s="5"/>
      <c r="AI25" s="5"/>
      <c r="AJ25" s="5"/>
      <c r="AK25" s="5"/>
      <c r="AL25" s="5"/>
      <c r="AM25" s="5">
        <v>6750</v>
      </c>
      <c r="AN25" s="5"/>
      <c r="AO25" s="5"/>
      <c r="AP25" s="5"/>
      <c r="AQ25" s="5"/>
      <c r="AR25" s="5">
        <f t="shared" si="0"/>
        <v>4586.6499999999996</v>
      </c>
      <c r="AS25" s="5">
        <f t="shared" si="1"/>
        <v>3647.5185185185187</v>
      </c>
    </row>
    <row r="26" spans="1:45" x14ac:dyDescent="0.25">
      <c r="A26" s="5" t="s">
        <v>46</v>
      </c>
      <c r="B26" s="5"/>
      <c r="C26" s="5"/>
      <c r="D26" s="5"/>
      <c r="E26" s="5"/>
      <c r="F26" s="5"/>
      <c r="G26" s="5"/>
      <c r="H26" s="5"/>
      <c r="I26" s="5"/>
      <c r="J26" s="5"/>
      <c r="K26" s="5"/>
      <c r="L26" s="5"/>
      <c r="M26" s="5">
        <v>16331</v>
      </c>
      <c r="N26" s="5">
        <v>52112</v>
      </c>
      <c r="O26" s="5">
        <v>31524</v>
      </c>
      <c r="P26" s="5">
        <v>51043</v>
      </c>
      <c r="Q26" s="5">
        <v>38717</v>
      </c>
      <c r="R26" s="5">
        <v>41746</v>
      </c>
      <c r="S26" s="5">
        <v>30302</v>
      </c>
      <c r="T26" s="5">
        <v>71355</v>
      </c>
      <c r="U26" s="5">
        <v>42888</v>
      </c>
      <c r="V26" s="5">
        <v>33079</v>
      </c>
      <c r="W26" s="5">
        <v>18254</v>
      </c>
      <c r="X26" s="5">
        <v>36563</v>
      </c>
      <c r="Y26" s="5">
        <v>42234</v>
      </c>
      <c r="Z26" s="5">
        <v>76025</v>
      </c>
      <c r="AA26" s="5">
        <v>131555</v>
      </c>
      <c r="AB26" s="5">
        <v>77083</v>
      </c>
      <c r="AC26" s="5">
        <v>134536</v>
      </c>
      <c r="AD26" s="5">
        <v>30415</v>
      </c>
      <c r="AE26" s="5">
        <v>50275</v>
      </c>
      <c r="AF26" s="5">
        <v>66744</v>
      </c>
      <c r="AG26" s="5"/>
      <c r="AH26" s="5"/>
      <c r="AI26" s="5"/>
      <c r="AJ26" s="5"/>
      <c r="AK26" s="5"/>
      <c r="AL26" s="5"/>
      <c r="AM26" s="5">
        <v>60898</v>
      </c>
      <c r="AN26" s="5"/>
      <c r="AO26" s="5"/>
      <c r="AP26" s="5"/>
      <c r="AQ26" s="5"/>
      <c r="AR26" s="5">
        <f t="shared" si="0"/>
        <v>29108.65</v>
      </c>
      <c r="AS26" s="5">
        <f t="shared" si="1"/>
        <v>41988.111111111109</v>
      </c>
    </row>
    <row r="27" spans="1:45" x14ac:dyDescent="0.25">
      <c r="A27" s="5" t="s">
        <v>61</v>
      </c>
      <c r="B27" s="5"/>
      <c r="C27" s="5"/>
      <c r="D27" s="5"/>
      <c r="E27" s="5"/>
      <c r="F27" s="5"/>
      <c r="G27" s="5"/>
      <c r="H27" s="5"/>
      <c r="I27" s="5"/>
      <c r="J27" s="5"/>
      <c r="K27" s="5"/>
      <c r="L27" s="5"/>
      <c r="M27" s="5">
        <v>301031</v>
      </c>
      <c r="N27" s="5">
        <v>289036</v>
      </c>
      <c r="O27" s="5"/>
      <c r="P27" s="5"/>
      <c r="Q27" s="5">
        <v>401637</v>
      </c>
      <c r="R27" s="5"/>
      <c r="S27" s="5"/>
      <c r="T27" s="5"/>
      <c r="U27" s="5">
        <v>561567</v>
      </c>
      <c r="V27" s="5">
        <v>1273162</v>
      </c>
      <c r="W27" s="5">
        <v>179656</v>
      </c>
      <c r="X27" s="5">
        <v>338914</v>
      </c>
      <c r="Y27" s="5"/>
      <c r="Z27" s="5"/>
      <c r="AA27" s="5"/>
      <c r="AB27" s="5">
        <v>61200</v>
      </c>
      <c r="AC27" s="5">
        <v>24047</v>
      </c>
      <c r="AD27" s="5"/>
      <c r="AE27" s="5"/>
      <c r="AF27" s="5"/>
      <c r="AG27" s="5"/>
      <c r="AH27" s="5"/>
      <c r="AI27" s="5"/>
      <c r="AJ27" s="5"/>
      <c r="AK27" s="5"/>
      <c r="AL27" s="5"/>
      <c r="AM27" s="5">
        <v>477687</v>
      </c>
      <c r="AN27" s="5"/>
      <c r="AO27" s="5"/>
      <c r="AP27" s="5"/>
      <c r="AQ27" s="5"/>
      <c r="AR27" s="5">
        <f t="shared" si="0"/>
        <v>167250.15</v>
      </c>
      <c r="AS27" s="5">
        <f t="shared" si="1"/>
        <v>144738.40740740742</v>
      </c>
    </row>
    <row r="28" spans="1:45" x14ac:dyDescent="0.25">
      <c r="A28" s="5" t="s">
        <v>63</v>
      </c>
      <c r="B28" s="5"/>
      <c r="C28" s="5"/>
      <c r="D28" s="5"/>
      <c r="E28" s="5"/>
      <c r="F28" s="5"/>
      <c r="G28" s="5"/>
      <c r="H28" s="5"/>
      <c r="I28" s="5"/>
      <c r="J28" s="5"/>
      <c r="K28" s="5"/>
      <c r="L28" s="5"/>
      <c r="M28" s="5">
        <v>3980</v>
      </c>
      <c r="N28" s="5">
        <v>21602</v>
      </c>
      <c r="O28" s="5">
        <v>4450</v>
      </c>
      <c r="P28" s="5"/>
      <c r="Q28" s="5">
        <v>3905</v>
      </c>
      <c r="R28" s="5"/>
      <c r="S28" s="5"/>
      <c r="T28" s="5"/>
      <c r="U28" s="5"/>
      <c r="V28" s="5"/>
      <c r="W28" s="5">
        <v>650</v>
      </c>
      <c r="X28" s="5">
        <v>1050</v>
      </c>
      <c r="Y28" s="5"/>
      <c r="Z28" s="5"/>
      <c r="AA28" s="5"/>
      <c r="AB28" s="5"/>
      <c r="AC28" s="5"/>
      <c r="AD28" s="5"/>
      <c r="AE28" s="5"/>
      <c r="AF28" s="5"/>
      <c r="AG28" s="5"/>
      <c r="AH28" s="5"/>
      <c r="AI28" s="5"/>
      <c r="AJ28" s="5"/>
      <c r="AK28" s="5"/>
      <c r="AL28" s="5"/>
      <c r="AM28" s="5"/>
      <c r="AN28" s="5"/>
      <c r="AO28" s="5"/>
      <c r="AP28" s="5"/>
      <c r="AQ28" s="5"/>
      <c r="AR28" s="5">
        <f t="shared" si="0"/>
        <v>1781.85</v>
      </c>
      <c r="AS28" s="5">
        <f t="shared" si="1"/>
        <v>1319.8888888888889</v>
      </c>
    </row>
    <row r="29" spans="1:45" x14ac:dyDescent="0.25">
      <c r="A29" s="5" t="s">
        <v>57</v>
      </c>
      <c r="B29" s="5"/>
      <c r="C29" s="5"/>
      <c r="D29" s="5"/>
      <c r="E29" s="5"/>
      <c r="F29" s="5">
        <v>4573</v>
      </c>
      <c r="G29" s="5">
        <v>4573</v>
      </c>
      <c r="H29" s="5">
        <v>9005</v>
      </c>
      <c r="I29" s="5"/>
      <c r="J29" s="5"/>
      <c r="K29" s="5">
        <v>12586</v>
      </c>
      <c r="L29" s="5"/>
      <c r="M29" s="5"/>
      <c r="N29" s="5">
        <v>150</v>
      </c>
      <c r="O29" s="5"/>
      <c r="P29" s="5">
        <v>5317</v>
      </c>
      <c r="Q29" s="5">
        <v>155</v>
      </c>
      <c r="R29" s="5">
        <v>11759</v>
      </c>
      <c r="S29" s="5"/>
      <c r="T29" s="5"/>
      <c r="U29" s="5"/>
      <c r="V29" s="5"/>
      <c r="W29" s="5">
        <v>9368</v>
      </c>
      <c r="X29" s="5"/>
      <c r="Y29" s="5"/>
      <c r="Z29" s="5">
        <v>9128</v>
      </c>
      <c r="AA29" s="5">
        <v>16461</v>
      </c>
      <c r="AB29" s="5">
        <v>14080</v>
      </c>
      <c r="AC29" s="5">
        <v>13043</v>
      </c>
      <c r="AD29" s="5">
        <v>2725</v>
      </c>
      <c r="AE29" s="5"/>
      <c r="AF29" s="5"/>
      <c r="AG29" s="5"/>
      <c r="AH29" s="5"/>
      <c r="AI29" s="5"/>
      <c r="AJ29" s="5"/>
      <c r="AK29" s="5"/>
      <c r="AL29" s="5"/>
      <c r="AM29" s="5">
        <v>1500</v>
      </c>
      <c r="AN29" s="5"/>
      <c r="AO29" s="5"/>
      <c r="AP29" s="5"/>
      <c r="AQ29" s="5"/>
      <c r="AR29" s="5">
        <f t="shared" si="0"/>
        <v>3330.7</v>
      </c>
      <c r="AS29" s="5">
        <f t="shared" si="1"/>
        <v>4237.8888888888887</v>
      </c>
    </row>
    <row r="30" spans="1:45" x14ac:dyDescent="0.25">
      <c r="A30" s="5" t="s">
        <v>62</v>
      </c>
      <c r="B30" s="5"/>
      <c r="C30" s="5"/>
      <c r="D30" s="5"/>
      <c r="E30" s="5"/>
      <c r="F30" s="5">
        <v>79361</v>
      </c>
      <c r="G30" s="5">
        <v>128368</v>
      </c>
      <c r="H30" s="5">
        <v>105329</v>
      </c>
      <c r="I30" s="5"/>
      <c r="J30" s="5">
        <v>25061</v>
      </c>
      <c r="K30" s="5">
        <v>126917</v>
      </c>
      <c r="L30" s="5">
        <v>61455</v>
      </c>
      <c r="M30" s="5">
        <v>45198</v>
      </c>
      <c r="N30" s="5">
        <v>24526</v>
      </c>
      <c r="O30" s="5">
        <v>41331</v>
      </c>
      <c r="P30" s="5">
        <v>25629</v>
      </c>
      <c r="Q30" s="5">
        <v>18750</v>
      </c>
      <c r="R30" s="5">
        <v>26522</v>
      </c>
      <c r="S30" s="5">
        <v>14476</v>
      </c>
      <c r="T30" s="5">
        <v>37099</v>
      </c>
      <c r="U30" s="5">
        <v>35292</v>
      </c>
      <c r="V30" s="5">
        <v>57287</v>
      </c>
      <c r="W30" s="5">
        <v>29081</v>
      </c>
      <c r="X30" s="5">
        <v>90656</v>
      </c>
      <c r="Y30" s="5">
        <v>91429</v>
      </c>
      <c r="Z30" s="5">
        <v>152213</v>
      </c>
      <c r="AA30" s="5">
        <v>123146</v>
      </c>
      <c r="AB30" s="5">
        <v>172900</v>
      </c>
      <c r="AC30" s="5">
        <v>172670</v>
      </c>
      <c r="AD30" s="5">
        <v>170825</v>
      </c>
      <c r="AE30" s="5">
        <v>309452</v>
      </c>
      <c r="AF30" s="5">
        <v>360546</v>
      </c>
      <c r="AG30" s="5"/>
      <c r="AH30" s="5"/>
      <c r="AI30" s="5"/>
      <c r="AJ30" s="5"/>
      <c r="AK30" s="5"/>
      <c r="AL30" s="5"/>
      <c r="AM30" s="5">
        <v>387732</v>
      </c>
      <c r="AN30" s="5"/>
      <c r="AO30" s="5"/>
      <c r="AP30" s="5"/>
      <c r="AQ30" s="5"/>
      <c r="AR30" s="5">
        <f t="shared" si="0"/>
        <v>60799</v>
      </c>
      <c r="AS30" s="5">
        <f t="shared" si="1"/>
        <v>107898.18518518518</v>
      </c>
    </row>
    <row r="31" spans="1:4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row>
    <row r="32" spans="1:45" x14ac:dyDescent="0.25">
      <c r="A32" s="5" t="s">
        <v>11</v>
      </c>
      <c r="B32" s="5">
        <f t="shared" ref="B32:AP32" si="2">SUM(B9:B31)</f>
        <v>0</v>
      </c>
      <c r="C32" s="5">
        <f t="shared" si="2"/>
        <v>0</v>
      </c>
      <c r="D32" s="5">
        <f t="shared" si="2"/>
        <v>0</v>
      </c>
      <c r="E32" s="5">
        <f t="shared" si="2"/>
        <v>0</v>
      </c>
      <c r="F32" s="5">
        <f t="shared" si="2"/>
        <v>201895</v>
      </c>
      <c r="G32" s="5">
        <f t="shared" si="2"/>
        <v>202363</v>
      </c>
      <c r="H32" s="5">
        <f t="shared" si="2"/>
        <v>297258</v>
      </c>
      <c r="I32" s="5">
        <f t="shared" si="2"/>
        <v>0</v>
      </c>
      <c r="J32" s="5">
        <f t="shared" si="2"/>
        <v>180859</v>
      </c>
      <c r="K32" s="5">
        <f t="shared" si="2"/>
        <v>259546</v>
      </c>
      <c r="L32" s="5">
        <f t="shared" si="2"/>
        <v>419646</v>
      </c>
      <c r="M32" s="5">
        <f t="shared" si="2"/>
        <v>680380</v>
      </c>
      <c r="N32" s="5">
        <f t="shared" si="2"/>
        <v>726593</v>
      </c>
      <c r="O32" s="5">
        <f t="shared" si="2"/>
        <v>357440</v>
      </c>
      <c r="P32" s="5">
        <f t="shared" si="2"/>
        <v>330892</v>
      </c>
      <c r="Q32" s="5">
        <f t="shared" si="2"/>
        <v>739166</v>
      </c>
      <c r="R32" s="5">
        <f t="shared" si="2"/>
        <v>484954</v>
      </c>
      <c r="S32" s="5">
        <f t="shared" si="2"/>
        <v>379265</v>
      </c>
      <c r="T32" s="5">
        <f t="shared" si="2"/>
        <v>361556</v>
      </c>
      <c r="U32" s="5">
        <f t="shared" si="2"/>
        <v>923827</v>
      </c>
      <c r="V32" s="5">
        <f t="shared" si="2"/>
        <v>1640748</v>
      </c>
      <c r="W32" s="5">
        <f t="shared" si="2"/>
        <v>544883</v>
      </c>
      <c r="X32" s="5">
        <f t="shared" si="2"/>
        <v>823206</v>
      </c>
      <c r="Y32" s="5">
        <f t="shared" si="2"/>
        <v>502684</v>
      </c>
      <c r="Z32" s="5">
        <f t="shared" si="2"/>
        <v>657551</v>
      </c>
      <c r="AA32" s="5">
        <f t="shared" si="2"/>
        <v>608206</v>
      </c>
      <c r="AB32" s="5">
        <f t="shared" si="2"/>
        <v>699434</v>
      </c>
      <c r="AC32" s="5">
        <f t="shared" si="2"/>
        <v>747531</v>
      </c>
      <c r="AD32" s="5">
        <f t="shared" si="2"/>
        <v>548095</v>
      </c>
      <c r="AE32" s="5">
        <f t="shared" si="2"/>
        <v>715339</v>
      </c>
      <c r="AF32" s="5">
        <f t="shared" si="2"/>
        <v>754226</v>
      </c>
      <c r="AG32" s="5">
        <f t="shared" si="2"/>
        <v>0</v>
      </c>
      <c r="AH32" s="5">
        <v>629019</v>
      </c>
      <c r="AI32" s="5">
        <v>683759</v>
      </c>
      <c r="AJ32" s="5">
        <v>679937</v>
      </c>
      <c r="AK32" s="5">
        <f t="shared" si="2"/>
        <v>0</v>
      </c>
      <c r="AL32" s="5">
        <f t="shared" si="2"/>
        <v>0</v>
      </c>
      <c r="AM32" s="5">
        <f t="shared" si="2"/>
        <v>1746088</v>
      </c>
      <c r="AN32" s="5">
        <f t="shared" si="2"/>
        <v>0</v>
      </c>
      <c r="AO32" s="5">
        <f t="shared" si="2"/>
        <v>0</v>
      </c>
      <c r="AP32" s="5">
        <f t="shared" si="2"/>
        <v>0</v>
      </c>
      <c r="AQ32" s="5"/>
      <c r="AR32" s="5">
        <f>SUM(AR11:AR31)</f>
        <v>523641.3</v>
      </c>
      <c r="AS32" s="5">
        <f>SUM(AS11:AS31)</f>
        <v>600440.40740740742</v>
      </c>
    </row>
    <row r="33" spans="1:45" x14ac:dyDescent="0.25">
      <c r="A33" s="5" t="s">
        <v>12</v>
      </c>
      <c r="B33" s="5"/>
      <c r="C33" s="5"/>
      <c r="D33" s="5"/>
      <c r="E33" s="5"/>
      <c r="F33" s="5"/>
      <c r="G33" s="5"/>
      <c r="H33" s="5"/>
      <c r="I33" s="5"/>
      <c r="J33" s="5"/>
      <c r="K33" s="5"/>
      <c r="L33" s="5"/>
      <c r="M33" s="5"/>
      <c r="N33" s="5"/>
      <c r="O33" s="5"/>
      <c r="P33" s="5"/>
      <c r="Q33" s="5"/>
      <c r="R33" s="5"/>
      <c r="S33" s="5"/>
      <c r="T33" s="5">
        <v>364659</v>
      </c>
      <c r="U33" s="5">
        <v>923826</v>
      </c>
      <c r="V33" s="5">
        <v>1640745</v>
      </c>
      <c r="W33" s="5">
        <v>544882</v>
      </c>
      <c r="X33" s="5">
        <v>823208</v>
      </c>
      <c r="Y33" s="5"/>
      <c r="Z33" s="5"/>
      <c r="AA33" s="5">
        <v>608202</v>
      </c>
      <c r="AB33" s="5"/>
      <c r="AC33" s="5">
        <v>747530</v>
      </c>
      <c r="AD33" s="5"/>
      <c r="AE33" s="5">
        <v>715338</v>
      </c>
      <c r="AF33" s="5">
        <v>754227</v>
      </c>
      <c r="AG33" s="5"/>
      <c r="AH33" s="5"/>
      <c r="AI33" s="5"/>
      <c r="AJ33" s="5"/>
      <c r="AK33" s="5"/>
      <c r="AL33" s="5"/>
      <c r="AM33" s="5">
        <v>1746788</v>
      </c>
      <c r="AN33" s="5"/>
      <c r="AO33" s="5"/>
      <c r="AP33" s="5"/>
      <c r="AQ33" s="5"/>
      <c r="AR33" s="5"/>
      <c r="AS33" s="5"/>
    </row>
    <row r="34" spans="1:45" x14ac:dyDescent="0.25">
      <c r="A34" s="5" t="s">
        <v>13</v>
      </c>
      <c r="B34" s="5"/>
      <c r="C34" s="5"/>
      <c r="D34" s="5"/>
      <c r="E34" s="5"/>
      <c r="F34" s="5"/>
      <c r="G34" s="5"/>
      <c r="H34" s="5"/>
      <c r="I34" s="5"/>
      <c r="J34" s="5"/>
      <c r="K34" s="5"/>
      <c r="L34" s="5"/>
      <c r="M34" s="5"/>
      <c r="N34" s="5"/>
      <c r="O34" s="5"/>
      <c r="P34" s="5"/>
      <c r="Q34" s="5"/>
      <c r="R34" s="5"/>
      <c r="S34" s="5"/>
      <c r="T34" s="5">
        <f>T32-T33</f>
        <v>-3103</v>
      </c>
      <c r="U34" s="5">
        <f>U32-U33</f>
        <v>1</v>
      </c>
      <c r="V34" s="5">
        <f t="shared" ref="V34:X34" si="3">V32-V33</f>
        <v>3</v>
      </c>
      <c r="W34" s="5">
        <f t="shared" si="3"/>
        <v>1</v>
      </c>
      <c r="X34" s="5">
        <f t="shared" si="3"/>
        <v>-2</v>
      </c>
      <c r="Y34" s="5"/>
      <c r="Z34" s="5"/>
      <c r="AA34" s="5">
        <f t="shared" ref="AA34:AC34" si="4">AA32-AA33</f>
        <v>4</v>
      </c>
      <c r="AB34" s="5"/>
      <c r="AC34" s="5">
        <f t="shared" si="4"/>
        <v>1</v>
      </c>
      <c r="AD34" s="5"/>
      <c r="AE34" s="5">
        <f t="shared" ref="AE34" si="5">AE32-AE33</f>
        <v>1</v>
      </c>
      <c r="AF34" s="5">
        <f t="shared" ref="AF34" si="6">AF32-AF33</f>
        <v>-1</v>
      </c>
      <c r="AG34" s="5">
        <f>AG32-AG33</f>
        <v>0</v>
      </c>
      <c r="AH34" s="5"/>
      <c r="AI34" s="5"/>
      <c r="AJ34" s="5"/>
      <c r="AK34" s="5">
        <f>AK32-AK33</f>
        <v>0</v>
      </c>
      <c r="AL34" s="5">
        <f>AL32-AL33</f>
        <v>0</v>
      </c>
      <c r="AM34" s="5">
        <f>AM32-AM33</f>
        <v>-700</v>
      </c>
      <c r="AN34" s="5">
        <f>AN32-AN33</f>
        <v>0</v>
      </c>
      <c r="AO34" s="5">
        <f>AO32-AO33</f>
        <v>0</v>
      </c>
      <c r="AP34" s="5"/>
      <c r="AQ34" s="5"/>
      <c r="AR34" s="5"/>
      <c r="AS34" s="5"/>
    </row>
    <row r="37" spans="1:45" x14ac:dyDescent="0.25">
      <c r="AR37" s="4" t="s">
        <v>18</v>
      </c>
      <c r="AS37" s="4" t="s">
        <v>18</v>
      </c>
    </row>
    <row r="38" spans="1:45" x14ac:dyDescent="0.25">
      <c r="A38" s="4" t="s">
        <v>1</v>
      </c>
      <c r="B38" s="4">
        <v>1890</v>
      </c>
      <c r="C38" s="4">
        <v>1891</v>
      </c>
      <c r="D38" s="4">
        <v>1892</v>
      </c>
      <c r="E38" s="4">
        <v>1893</v>
      </c>
      <c r="F38" s="4">
        <v>1894</v>
      </c>
      <c r="G38" s="4">
        <v>1895</v>
      </c>
      <c r="H38" s="4">
        <v>1896</v>
      </c>
      <c r="I38" s="4">
        <v>1897</v>
      </c>
      <c r="J38" s="4">
        <v>1898</v>
      </c>
      <c r="K38" s="4">
        <v>1899</v>
      </c>
      <c r="L38" s="4">
        <v>1900</v>
      </c>
      <c r="M38" s="4">
        <v>1901</v>
      </c>
      <c r="N38" s="4">
        <v>1902</v>
      </c>
      <c r="O38" s="4">
        <v>1903</v>
      </c>
      <c r="P38" s="4">
        <v>1904</v>
      </c>
      <c r="Q38" s="4">
        <v>1905</v>
      </c>
      <c r="R38" s="4">
        <v>1906</v>
      </c>
      <c r="S38" s="4">
        <v>1907</v>
      </c>
      <c r="T38" s="4">
        <v>1908</v>
      </c>
      <c r="U38" s="4">
        <v>1909</v>
      </c>
      <c r="V38" s="4">
        <v>1910</v>
      </c>
      <c r="W38" s="4">
        <v>1911</v>
      </c>
      <c r="X38" s="4">
        <v>1912</v>
      </c>
      <c r="Y38" s="4">
        <v>1913</v>
      </c>
      <c r="Z38" s="4">
        <v>1914</v>
      </c>
      <c r="AA38" s="4">
        <v>1915</v>
      </c>
      <c r="AB38" s="4">
        <v>1916</v>
      </c>
      <c r="AC38" s="4">
        <v>1917</v>
      </c>
      <c r="AD38" s="4">
        <v>1918</v>
      </c>
      <c r="AE38" s="4">
        <v>1919</v>
      </c>
      <c r="AF38" s="4">
        <v>1920</v>
      </c>
      <c r="AG38" s="4">
        <v>1921</v>
      </c>
      <c r="AH38" s="4">
        <v>1922</v>
      </c>
      <c r="AI38" s="4">
        <v>1923</v>
      </c>
      <c r="AJ38" s="4">
        <v>1924</v>
      </c>
      <c r="AK38" s="4">
        <v>1925</v>
      </c>
      <c r="AL38" s="4">
        <v>1926</v>
      </c>
      <c r="AM38" s="4">
        <v>1927</v>
      </c>
      <c r="AN38" s="4">
        <v>1928</v>
      </c>
      <c r="AO38" s="4">
        <v>1929</v>
      </c>
      <c r="AP38" s="4">
        <v>1930</v>
      </c>
      <c r="AR38" s="4" t="s">
        <v>19</v>
      </c>
      <c r="AS38" s="4" t="s">
        <v>20</v>
      </c>
    </row>
    <row r="39" spans="1:45" x14ac:dyDescent="0.25">
      <c r="AR39" s="2" t="s">
        <v>33</v>
      </c>
      <c r="AS39" s="2" t="s">
        <v>32</v>
      </c>
    </row>
    <row r="40" spans="1:45" x14ac:dyDescent="0.25">
      <c r="A40" s="6" t="s">
        <v>14</v>
      </c>
      <c r="B40" s="2" t="s">
        <v>3</v>
      </c>
      <c r="C40" s="2" t="s">
        <v>3</v>
      </c>
      <c r="D40" s="2" t="s">
        <v>3</v>
      </c>
      <c r="E40" s="2" t="s">
        <v>3</v>
      </c>
      <c r="F40" s="2" t="s">
        <v>3</v>
      </c>
      <c r="G40" s="2" t="s">
        <v>3</v>
      </c>
      <c r="H40" s="2" t="s">
        <v>3</v>
      </c>
      <c r="I40" s="2" t="s">
        <v>3</v>
      </c>
      <c r="J40" s="2" t="s">
        <v>3</v>
      </c>
      <c r="K40" s="2" t="s">
        <v>3</v>
      </c>
      <c r="L40" s="2" t="s">
        <v>3</v>
      </c>
      <c r="M40" s="2" t="s">
        <v>3</v>
      </c>
      <c r="N40" s="2" t="s">
        <v>3</v>
      </c>
      <c r="O40" s="2" t="s">
        <v>3</v>
      </c>
      <c r="P40" s="2" t="s">
        <v>3</v>
      </c>
      <c r="Q40" s="2" t="s">
        <v>3</v>
      </c>
      <c r="R40" s="2" t="s">
        <v>3</v>
      </c>
      <c r="S40" s="2" t="s">
        <v>3</v>
      </c>
      <c r="T40" s="2" t="s">
        <v>3</v>
      </c>
      <c r="U40" s="2" t="s">
        <v>3</v>
      </c>
      <c r="V40" s="2" t="s">
        <v>3</v>
      </c>
      <c r="W40" s="2" t="s">
        <v>3</v>
      </c>
      <c r="X40" s="2" t="s">
        <v>3</v>
      </c>
      <c r="Y40" s="2" t="s">
        <v>3</v>
      </c>
      <c r="Z40" s="2" t="s">
        <v>3</v>
      </c>
      <c r="AA40" s="2" t="s">
        <v>3</v>
      </c>
      <c r="AB40" s="2" t="s">
        <v>3</v>
      </c>
      <c r="AC40" s="2" t="s">
        <v>3</v>
      </c>
      <c r="AD40" s="2" t="s">
        <v>3</v>
      </c>
      <c r="AE40" s="2" t="s">
        <v>3</v>
      </c>
      <c r="AF40" s="2" t="s">
        <v>3</v>
      </c>
      <c r="AG40" s="2" t="s">
        <v>3</v>
      </c>
      <c r="AH40" s="2" t="s">
        <v>3</v>
      </c>
      <c r="AI40" s="2" t="s">
        <v>3</v>
      </c>
      <c r="AJ40" s="2" t="s">
        <v>3</v>
      </c>
      <c r="AK40" s="2" t="s">
        <v>3</v>
      </c>
      <c r="AL40" s="2" t="s">
        <v>3</v>
      </c>
      <c r="AM40" s="2" t="s">
        <v>3</v>
      </c>
      <c r="AN40" s="2" t="s">
        <v>3</v>
      </c>
      <c r="AO40" s="2" t="s">
        <v>3</v>
      </c>
      <c r="AP40" s="2" t="s">
        <v>3</v>
      </c>
      <c r="AQ40" s="5"/>
      <c r="AR40" s="2" t="s">
        <v>3</v>
      </c>
      <c r="AS40" s="2" t="s">
        <v>3</v>
      </c>
    </row>
    <row r="41" spans="1:4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x14ac:dyDescent="0.25">
      <c r="A42" s="5" t="s">
        <v>15</v>
      </c>
      <c r="B42" s="5"/>
      <c r="C42" s="5"/>
      <c r="D42" s="5"/>
      <c r="E42" s="5"/>
      <c r="F42" s="5"/>
      <c r="G42" s="5">
        <v>574</v>
      </c>
      <c r="H42" s="5">
        <v>37067</v>
      </c>
      <c r="I42" s="5"/>
      <c r="J42" s="5">
        <v>109250</v>
      </c>
      <c r="K42" s="5"/>
      <c r="L42" s="5">
        <v>42110</v>
      </c>
      <c r="M42" s="5">
        <v>2721</v>
      </c>
      <c r="N42" s="5">
        <v>290850</v>
      </c>
      <c r="O42" s="5">
        <v>525541</v>
      </c>
      <c r="P42" s="5">
        <v>527756</v>
      </c>
      <c r="Q42" s="5">
        <v>0</v>
      </c>
      <c r="R42" s="5">
        <v>0</v>
      </c>
      <c r="S42" s="5"/>
      <c r="T42" s="5">
        <v>781209</v>
      </c>
      <c r="U42" s="5">
        <v>0</v>
      </c>
      <c r="V42" s="5">
        <v>888363</v>
      </c>
      <c r="W42" s="5">
        <v>0</v>
      </c>
      <c r="X42" s="5"/>
      <c r="Y42" s="5"/>
      <c r="Z42" s="5"/>
      <c r="AA42" s="5"/>
      <c r="AB42" s="5"/>
      <c r="AC42" s="5"/>
      <c r="AD42" s="5"/>
      <c r="AE42" s="5"/>
      <c r="AF42" s="5"/>
      <c r="AG42" s="5"/>
      <c r="AH42" s="5"/>
      <c r="AI42" s="5"/>
      <c r="AJ42" s="5"/>
      <c r="AK42" s="5"/>
      <c r="AL42" s="5"/>
      <c r="AM42" s="5"/>
      <c r="AN42" s="5"/>
      <c r="AO42" s="5"/>
      <c r="AP42" s="5"/>
      <c r="AQ42" s="5"/>
      <c r="AR42" s="5">
        <f t="shared" ref="AR42:AR63" si="7">(F42+G42+H42+J42+K42+L42+M42+N42+O42+P42+Q42+R42+S42+T42+U42+V42+W42+X42+Y42+Z42)/20</f>
        <v>160272.04999999999</v>
      </c>
      <c r="AS42" s="5">
        <f>(F42+G42+H42+I42+J42+L42+M42+N42+O42+P42+Q42+R42+S42+T42+U42+V42+W42+X42+Y42+Z42+AA42+AB42+AC42+AD42+AE42+AF42+AM42)/27</f>
        <v>118720.03703703704</v>
      </c>
    </row>
    <row r="43" spans="1:4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row>
    <row r="44" spans="1:45" x14ac:dyDescent="0.25">
      <c r="A44" s="5" t="s">
        <v>16</v>
      </c>
      <c r="B44" s="5"/>
      <c r="C44" s="5"/>
      <c r="D44" s="5"/>
      <c r="E44" s="5"/>
      <c r="F44" s="5">
        <v>41671</v>
      </c>
      <c r="G44" s="5">
        <v>41671</v>
      </c>
      <c r="H44" s="5">
        <v>37998</v>
      </c>
      <c r="I44" s="5"/>
      <c r="J44" s="5">
        <v>32639</v>
      </c>
      <c r="K44" s="5">
        <v>40379</v>
      </c>
      <c r="L44" s="5">
        <v>40460</v>
      </c>
      <c r="M44" s="5">
        <v>39645</v>
      </c>
      <c r="N44" s="5">
        <v>42931</v>
      </c>
      <c r="O44" s="5">
        <v>41078</v>
      </c>
      <c r="P44" s="5">
        <v>37321</v>
      </c>
      <c r="Q44" s="5">
        <v>38483</v>
      </c>
      <c r="R44" s="5">
        <v>43988</v>
      </c>
      <c r="S44" s="5">
        <v>31854</v>
      </c>
      <c r="T44" s="5">
        <v>32120</v>
      </c>
      <c r="U44" s="5">
        <v>29119</v>
      </c>
      <c r="V44" s="5">
        <v>31530</v>
      </c>
      <c r="W44" s="5">
        <v>29698</v>
      </c>
      <c r="X44" s="5">
        <v>40336</v>
      </c>
      <c r="Y44" s="5">
        <v>29470</v>
      </c>
      <c r="Z44" s="5">
        <v>42447</v>
      </c>
      <c r="AA44" s="5">
        <v>28120</v>
      </c>
      <c r="AB44" s="5">
        <v>33872</v>
      </c>
      <c r="AC44" s="5">
        <v>29119</v>
      </c>
      <c r="AD44" s="5">
        <v>35244</v>
      </c>
      <c r="AE44" s="5">
        <v>35069</v>
      </c>
      <c r="AF44" s="5">
        <v>34138</v>
      </c>
      <c r="AG44" s="5"/>
      <c r="AH44" s="5"/>
      <c r="AI44" s="5"/>
      <c r="AJ44" s="5"/>
      <c r="AK44" s="5"/>
      <c r="AL44" s="5"/>
      <c r="AM44" s="5">
        <v>72930</v>
      </c>
      <c r="AN44" s="5"/>
      <c r="AO44" s="5"/>
      <c r="AP44" s="5"/>
      <c r="AQ44" s="5"/>
      <c r="AR44" s="5">
        <f t="shared" si="7"/>
        <v>37241.9</v>
      </c>
      <c r="AS44" s="5">
        <f t="shared" ref="AS44:AS65" si="8">(F44+G44+H44+I44+J44+L44+M44+N44+O44+P44+Q44+R44+S44+T44+U44+V44+W44+X44+Y44+Z44+AA44+AB44+AC44+AD44+AE44+AF44+AM44)/27</f>
        <v>36035.222222222219</v>
      </c>
    </row>
    <row r="45" spans="1:45" x14ac:dyDescent="0.25">
      <c r="A45" s="5" t="s">
        <v>47</v>
      </c>
      <c r="B45" s="5"/>
      <c r="C45" s="5"/>
      <c r="D45" s="5"/>
      <c r="E45" s="5"/>
      <c r="F45" s="5">
        <v>4580</v>
      </c>
      <c r="G45" s="5">
        <v>4580</v>
      </c>
      <c r="H45" s="5">
        <v>6754</v>
      </c>
      <c r="I45" s="5"/>
      <c r="J45" s="5">
        <v>2591</v>
      </c>
      <c r="K45" s="5">
        <v>4356</v>
      </c>
      <c r="L45" s="5">
        <v>4415</v>
      </c>
      <c r="M45" s="5"/>
      <c r="N45" s="5">
        <v>7798</v>
      </c>
      <c r="O45" s="5">
        <v>11073</v>
      </c>
      <c r="P45" s="5">
        <v>7727</v>
      </c>
      <c r="Q45" s="5">
        <v>7480</v>
      </c>
      <c r="R45" s="5">
        <v>7081</v>
      </c>
      <c r="S45" s="5">
        <v>7410</v>
      </c>
      <c r="T45" s="5">
        <v>6848</v>
      </c>
      <c r="U45" s="5">
        <v>7260</v>
      </c>
      <c r="V45" s="5">
        <v>8624</v>
      </c>
      <c r="W45" s="5">
        <v>6781</v>
      </c>
      <c r="X45" s="5">
        <v>9744</v>
      </c>
      <c r="Y45" s="5">
        <v>7518</v>
      </c>
      <c r="Z45" s="5">
        <v>9073</v>
      </c>
      <c r="AA45" s="5">
        <v>7124</v>
      </c>
      <c r="AB45" s="5">
        <v>7854</v>
      </c>
      <c r="AC45" s="5">
        <v>6678</v>
      </c>
      <c r="AD45" s="5">
        <v>7838</v>
      </c>
      <c r="AE45" s="5">
        <v>7573</v>
      </c>
      <c r="AF45" s="5"/>
      <c r="AG45" s="5"/>
      <c r="AH45" s="5"/>
      <c r="AI45" s="5"/>
      <c r="AJ45" s="5"/>
      <c r="AK45" s="5"/>
      <c r="AL45" s="5"/>
      <c r="AM45" s="5">
        <v>13446</v>
      </c>
      <c r="AN45" s="5"/>
      <c r="AO45" s="5"/>
      <c r="AP45" s="5"/>
      <c r="AQ45" s="5"/>
      <c r="AR45" s="5">
        <f t="shared" si="7"/>
        <v>6584.65</v>
      </c>
      <c r="AS45" s="5">
        <f t="shared" si="8"/>
        <v>6587.0370370370374</v>
      </c>
    </row>
    <row r="46" spans="1:45" x14ac:dyDescent="0.25">
      <c r="A46" s="5" t="s">
        <v>48</v>
      </c>
      <c r="B46" s="5"/>
      <c r="C46" s="5"/>
      <c r="D46" s="5"/>
      <c r="E46" s="5"/>
      <c r="F46" s="5">
        <v>119424</v>
      </c>
      <c r="G46" s="5">
        <v>119424</v>
      </c>
      <c r="H46" s="5">
        <v>189794</v>
      </c>
      <c r="I46" s="5"/>
      <c r="J46" s="5">
        <v>12059</v>
      </c>
      <c r="K46" s="5">
        <v>74701</v>
      </c>
      <c r="L46" s="5">
        <v>201153</v>
      </c>
      <c r="M46" s="5">
        <v>421229</v>
      </c>
      <c r="N46" s="5">
        <v>64793</v>
      </c>
      <c r="O46" s="5">
        <v>44439</v>
      </c>
      <c r="P46" s="5">
        <v>33980</v>
      </c>
      <c r="Q46" s="5">
        <v>24030</v>
      </c>
      <c r="R46" s="5">
        <v>65061</v>
      </c>
      <c r="S46" s="5">
        <v>112774</v>
      </c>
      <c r="T46" s="5">
        <v>48894</v>
      </c>
      <c r="U46" s="5">
        <v>32287</v>
      </c>
      <c r="V46" s="5">
        <v>81746</v>
      </c>
      <c r="W46" s="5">
        <v>70874</v>
      </c>
      <c r="X46" s="5">
        <v>105292</v>
      </c>
      <c r="Y46" s="5">
        <v>121359</v>
      </c>
      <c r="Z46" s="5">
        <v>150125</v>
      </c>
      <c r="AA46" s="5">
        <v>38993</v>
      </c>
      <c r="AB46" s="5">
        <v>100785</v>
      </c>
      <c r="AC46" s="5">
        <v>45201</v>
      </c>
      <c r="AD46" s="5">
        <v>64589</v>
      </c>
      <c r="AE46" s="5">
        <v>145334</v>
      </c>
      <c r="AF46" s="5">
        <v>124014</v>
      </c>
      <c r="AG46" s="5"/>
      <c r="AH46" s="5"/>
      <c r="AI46" s="5"/>
      <c r="AJ46" s="5"/>
      <c r="AK46" s="5"/>
      <c r="AL46" s="5"/>
      <c r="AM46" s="5">
        <v>444656</v>
      </c>
      <c r="AN46" s="5"/>
      <c r="AO46" s="5"/>
      <c r="AP46" s="5"/>
      <c r="AQ46" s="5"/>
      <c r="AR46" s="5">
        <f t="shared" si="7"/>
        <v>104671.9</v>
      </c>
      <c r="AS46" s="5">
        <f t="shared" si="8"/>
        <v>110455.88888888889</v>
      </c>
    </row>
    <row r="47" spans="1:45" x14ac:dyDescent="0.25">
      <c r="A47" s="5" t="s">
        <v>49</v>
      </c>
      <c r="B47" s="5"/>
      <c r="C47" s="5"/>
      <c r="D47" s="5"/>
      <c r="E47" s="5"/>
      <c r="F47" s="5">
        <v>22446</v>
      </c>
      <c r="G47" s="5">
        <v>22446</v>
      </c>
      <c r="H47" s="5"/>
      <c r="I47" s="5"/>
      <c r="J47" s="5"/>
      <c r="K47" s="5"/>
      <c r="L47" s="5">
        <v>33000</v>
      </c>
      <c r="M47" s="5">
        <v>27600</v>
      </c>
      <c r="N47" s="5">
        <v>29133</v>
      </c>
      <c r="O47" s="5">
        <v>18000</v>
      </c>
      <c r="P47" s="5"/>
      <c r="Q47" s="5">
        <v>26147</v>
      </c>
      <c r="R47" s="5">
        <v>16800</v>
      </c>
      <c r="S47" s="5">
        <v>16800</v>
      </c>
      <c r="T47" s="5">
        <v>25109</v>
      </c>
      <c r="U47" s="5">
        <v>12000</v>
      </c>
      <c r="V47" s="5"/>
      <c r="W47" s="5">
        <v>24180</v>
      </c>
      <c r="X47" s="5">
        <v>18000</v>
      </c>
      <c r="Y47" s="5"/>
      <c r="Z47" s="5">
        <v>33135</v>
      </c>
      <c r="AA47" s="5">
        <v>20522</v>
      </c>
      <c r="AB47" s="5">
        <v>35884</v>
      </c>
      <c r="AC47" s="5">
        <v>31783</v>
      </c>
      <c r="AD47" s="5">
        <v>29398</v>
      </c>
      <c r="AE47" s="5">
        <v>36324</v>
      </c>
      <c r="AF47" s="5"/>
      <c r="AG47" s="5"/>
      <c r="AH47" s="5"/>
      <c r="AI47" s="5"/>
      <c r="AJ47" s="5"/>
      <c r="AK47" s="5"/>
      <c r="AL47" s="5"/>
      <c r="AM47" s="5">
        <v>81482</v>
      </c>
      <c r="AN47" s="5"/>
      <c r="AO47" s="5"/>
      <c r="AP47" s="5"/>
      <c r="AQ47" s="5"/>
      <c r="AR47" s="5">
        <f t="shared" si="7"/>
        <v>16239.8</v>
      </c>
      <c r="AS47" s="5">
        <f t="shared" si="8"/>
        <v>20747.740740740741</v>
      </c>
    </row>
    <row r="48" spans="1:45" x14ac:dyDescent="0.25">
      <c r="A48" s="5" t="s">
        <v>52</v>
      </c>
      <c r="B48" s="5"/>
      <c r="C48" s="5"/>
      <c r="D48" s="5"/>
      <c r="E48" s="5"/>
      <c r="F48" s="5">
        <v>19406</v>
      </c>
      <c r="G48" s="5">
        <v>19406</v>
      </c>
      <c r="H48" s="5">
        <v>37840</v>
      </c>
      <c r="I48" s="5"/>
      <c r="J48" s="5">
        <v>28863</v>
      </c>
      <c r="K48" s="5">
        <v>28750</v>
      </c>
      <c r="L48" s="5">
        <v>32853</v>
      </c>
      <c r="M48" s="5">
        <v>31616</v>
      </c>
      <c r="N48" s="5">
        <v>38076</v>
      </c>
      <c r="O48" s="5">
        <v>32625</v>
      </c>
      <c r="P48" s="5">
        <v>39052</v>
      </c>
      <c r="Q48" s="5">
        <v>9119</v>
      </c>
      <c r="R48" s="5">
        <v>3055</v>
      </c>
      <c r="S48" s="5">
        <v>76613</v>
      </c>
      <c r="T48" s="5">
        <v>36535</v>
      </c>
      <c r="U48" s="5">
        <v>39945</v>
      </c>
      <c r="V48" s="5">
        <v>42801</v>
      </c>
      <c r="W48" s="5">
        <v>45843</v>
      </c>
      <c r="X48" s="5">
        <v>37995</v>
      </c>
      <c r="Y48" s="5">
        <v>43417</v>
      </c>
      <c r="Z48" s="5">
        <v>44612</v>
      </c>
      <c r="AA48" s="5">
        <v>33492</v>
      </c>
      <c r="AB48" s="5">
        <v>34368</v>
      </c>
      <c r="AC48" s="5">
        <v>29940</v>
      </c>
      <c r="AD48" s="5">
        <v>22961</v>
      </c>
      <c r="AE48" s="5">
        <v>22961</v>
      </c>
      <c r="AF48" s="5">
        <v>11481</v>
      </c>
      <c r="AG48" s="5"/>
      <c r="AH48" s="5"/>
      <c r="AI48" s="5"/>
      <c r="AJ48" s="5"/>
      <c r="AK48" s="5"/>
      <c r="AL48" s="5"/>
      <c r="AM48" s="5">
        <v>26860</v>
      </c>
      <c r="AN48" s="5"/>
      <c r="AO48" s="5"/>
      <c r="AP48" s="5"/>
      <c r="AQ48" s="5"/>
      <c r="AR48" s="5">
        <f t="shared" si="7"/>
        <v>34421.1</v>
      </c>
      <c r="AS48" s="5">
        <f t="shared" si="8"/>
        <v>31175.370370370369</v>
      </c>
    </row>
    <row r="49" spans="1:45" x14ac:dyDescent="0.25">
      <c r="A49" s="5" t="s">
        <v>54</v>
      </c>
      <c r="B49" s="5"/>
      <c r="C49" s="5"/>
      <c r="D49" s="5"/>
      <c r="E49" s="5"/>
      <c r="F49" s="5">
        <v>6099</v>
      </c>
      <c r="G49" s="5">
        <v>6099</v>
      </c>
      <c r="H49" s="5">
        <v>123782</v>
      </c>
      <c r="I49" s="5"/>
      <c r="J49" s="5">
        <v>56562</v>
      </c>
      <c r="K49" s="5">
        <v>52046</v>
      </c>
      <c r="L49" s="5">
        <v>20973</v>
      </c>
      <c r="M49" s="5">
        <v>13446</v>
      </c>
      <c r="N49" s="5">
        <v>20264</v>
      </c>
      <c r="O49" s="5">
        <v>11885</v>
      </c>
      <c r="P49" s="5">
        <v>29979</v>
      </c>
      <c r="Q49" s="5">
        <v>1476</v>
      </c>
      <c r="R49" s="5">
        <v>10213</v>
      </c>
      <c r="S49" s="5">
        <v>10799</v>
      </c>
      <c r="T49" s="5">
        <v>1516</v>
      </c>
      <c r="U49" s="5">
        <v>14699</v>
      </c>
      <c r="V49" s="5">
        <v>24578</v>
      </c>
      <c r="W49" s="5">
        <v>600</v>
      </c>
      <c r="X49" s="5">
        <v>15282</v>
      </c>
      <c r="Y49" s="5">
        <v>40004</v>
      </c>
      <c r="Z49" s="5">
        <v>14442</v>
      </c>
      <c r="AA49" s="5">
        <v>9527</v>
      </c>
      <c r="AB49" s="5">
        <v>12216</v>
      </c>
      <c r="AC49" s="5">
        <v>6314</v>
      </c>
      <c r="AD49" s="5">
        <v>6517</v>
      </c>
      <c r="AE49" s="5">
        <v>5500</v>
      </c>
      <c r="AF49" s="5"/>
      <c r="AG49" s="5"/>
      <c r="AH49" s="5"/>
      <c r="AI49" s="5"/>
      <c r="AJ49" s="5"/>
      <c r="AK49" s="5"/>
      <c r="AL49" s="5"/>
      <c r="AM49" s="5"/>
      <c r="AN49" s="5"/>
      <c r="AO49" s="5"/>
      <c r="AP49" s="5"/>
      <c r="AQ49" s="5"/>
      <c r="AR49" s="5">
        <f t="shared" si="7"/>
        <v>23737.200000000001</v>
      </c>
      <c r="AS49" s="5">
        <f t="shared" si="8"/>
        <v>17139.703703703704</v>
      </c>
    </row>
    <row r="50" spans="1:45" x14ac:dyDescent="0.25">
      <c r="A50" s="5" t="s">
        <v>53</v>
      </c>
      <c r="B50" s="5"/>
      <c r="C50" s="5"/>
      <c r="D50" s="5"/>
      <c r="E50" s="5"/>
      <c r="F50" s="5"/>
      <c r="G50" s="5"/>
      <c r="H50" s="5"/>
      <c r="I50" s="5"/>
      <c r="J50" s="5"/>
      <c r="K50" s="5">
        <v>3170</v>
      </c>
      <c r="L50" s="5"/>
      <c r="M50" s="5"/>
      <c r="N50" s="5">
        <v>35438</v>
      </c>
      <c r="O50" s="5">
        <v>59244</v>
      </c>
      <c r="P50" s="5"/>
      <c r="Q50" s="5">
        <v>328098</v>
      </c>
      <c r="R50" s="5">
        <v>60714</v>
      </c>
      <c r="S50" s="5">
        <v>95021</v>
      </c>
      <c r="T50" s="5">
        <v>67550</v>
      </c>
      <c r="U50" s="5">
        <v>532909</v>
      </c>
      <c r="V50" s="5">
        <v>1059537</v>
      </c>
      <c r="W50" s="5">
        <v>161737</v>
      </c>
      <c r="X50" s="5">
        <v>376662</v>
      </c>
      <c r="Y50" s="5">
        <v>99844</v>
      </c>
      <c r="Z50" s="5">
        <v>100000</v>
      </c>
      <c r="AA50" s="5">
        <v>99928</v>
      </c>
      <c r="AB50" s="5">
        <v>225045</v>
      </c>
      <c r="AC50" s="5">
        <v>236328</v>
      </c>
      <c r="AD50" s="5">
        <v>168173</v>
      </c>
      <c r="AE50" s="5">
        <v>286961</v>
      </c>
      <c r="AF50" s="5">
        <v>273136</v>
      </c>
      <c r="AG50" s="5"/>
      <c r="AH50" s="5"/>
      <c r="AI50" s="5"/>
      <c r="AJ50" s="5"/>
      <c r="AK50" s="5"/>
      <c r="AL50" s="5"/>
      <c r="AM50" s="5">
        <v>735189</v>
      </c>
      <c r="AN50" s="5"/>
      <c r="AO50" s="5"/>
      <c r="AP50" s="5"/>
      <c r="AQ50" s="5"/>
      <c r="AR50" s="5">
        <f t="shared" si="7"/>
        <v>148996.20000000001</v>
      </c>
      <c r="AS50" s="5">
        <f t="shared" si="8"/>
        <v>185241.25925925927</v>
      </c>
    </row>
    <row r="51" spans="1:45" x14ac:dyDescent="0.25">
      <c r="A51" s="5" t="s">
        <v>55</v>
      </c>
      <c r="B51" s="5"/>
      <c r="C51" s="5"/>
      <c r="D51" s="5"/>
      <c r="E51" s="5"/>
      <c r="F51" s="5"/>
      <c r="G51" s="5"/>
      <c r="H51" s="5"/>
      <c r="I51" s="5"/>
      <c r="J51" s="5"/>
      <c r="K51" s="5"/>
      <c r="L51" s="5">
        <v>4875</v>
      </c>
      <c r="M51" s="5"/>
      <c r="N51" s="5">
        <v>13971</v>
      </c>
      <c r="O51" s="5">
        <v>16938</v>
      </c>
      <c r="P51" s="5">
        <v>11350</v>
      </c>
      <c r="Q51" s="5">
        <v>10305</v>
      </c>
      <c r="R51" s="5">
        <v>11675</v>
      </c>
      <c r="S51" s="5">
        <v>12300</v>
      </c>
      <c r="T51" s="5">
        <v>13713</v>
      </c>
      <c r="U51" s="5">
        <v>13800</v>
      </c>
      <c r="V51" s="5">
        <v>19900</v>
      </c>
      <c r="W51" s="5">
        <v>22135</v>
      </c>
      <c r="X51" s="5">
        <v>25830</v>
      </c>
      <c r="Y51" s="5">
        <v>23187</v>
      </c>
      <c r="Z51" s="5">
        <v>27391</v>
      </c>
      <c r="AA51" s="5">
        <v>10250</v>
      </c>
      <c r="AB51" s="5">
        <v>14008</v>
      </c>
      <c r="AC51" s="5">
        <v>6800</v>
      </c>
      <c r="AD51" s="5">
        <v>11264</v>
      </c>
      <c r="AE51" s="5">
        <v>11112</v>
      </c>
      <c r="AF51" s="5"/>
      <c r="AG51" s="5"/>
      <c r="AH51" s="5"/>
      <c r="AI51" s="5"/>
      <c r="AJ51" s="5"/>
      <c r="AK51" s="5"/>
      <c r="AL51" s="5"/>
      <c r="AM51" s="5">
        <v>1650</v>
      </c>
      <c r="AN51" s="5"/>
      <c r="AO51" s="5"/>
      <c r="AP51" s="5"/>
      <c r="AQ51" s="5"/>
      <c r="AR51" s="5">
        <f t="shared" si="7"/>
        <v>11368.5</v>
      </c>
      <c r="AS51" s="5">
        <f t="shared" si="8"/>
        <v>10461.259259259259</v>
      </c>
    </row>
    <row r="52" spans="1:45" x14ac:dyDescent="0.25">
      <c r="A52" s="5" t="s">
        <v>9</v>
      </c>
      <c r="B52" s="5"/>
      <c r="C52" s="5"/>
      <c r="D52" s="5"/>
      <c r="E52" s="5"/>
      <c r="F52" s="5"/>
      <c r="G52" s="5"/>
      <c r="H52" s="5"/>
      <c r="I52" s="5"/>
      <c r="J52" s="5"/>
      <c r="K52" s="5"/>
      <c r="L52" s="5"/>
      <c r="M52" s="5"/>
      <c r="N52" s="5"/>
      <c r="O52" s="5">
        <v>2757</v>
      </c>
      <c r="P52" s="5">
        <v>3472</v>
      </c>
      <c r="Q52" s="5">
        <v>2918</v>
      </c>
      <c r="R52" s="5">
        <v>2633</v>
      </c>
      <c r="S52" s="5">
        <v>2734</v>
      </c>
      <c r="T52" s="5">
        <v>2857</v>
      </c>
      <c r="U52" s="5">
        <v>3120</v>
      </c>
      <c r="V52" s="5"/>
      <c r="W52" s="5">
        <v>2887</v>
      </c>
      <c r="X52" s="5">
        <v>3585</v>
      </c>
      <c r="Y52" s="5">
        <v>2232</v>
      </c>
      <c r="Z52" s="5">
        <v>3000</v>
      </c>
      <c r="AA52" s="5">
        <v>1800</v>
      </c>
      <c r="AB52" s="5">
        <v>2205</v>
      </c>
      <c r="AC52" s="5">
        <v>1980</v>
      </c>
      <c r="AD52" s="5">
        <v>2235</v>
      </c>
      <c r="AE52" s="5">
        <v>2163</v>
      </c>
      <c r="AF52" s="5">
        <v>5908</v>
      </c>
      <c r="AG52" s="5"/>
      <c r="AH52" s="5"/>
      <c r="AI52" s="5"/>
      <c r="AJ52" s="5"/>
      <c r="AK52" s="5"/>
      <c r="AL52" s="5"/>
      <c r="AM52" s="5">
        <v>4950</v>
      </c>
      <c r="AN52" s="5"/>
      <c r="AO52" s="5"/>
      <c r="AP52" s="5"/>
      <c r="AQ52" s="5"/>
      <c r="AR52" s="5">
        <f t="shared" si="7"/>
        <v>1609.75</v>
      </c>
      <c r="AS52" s="5">
        <f t="shared" si="8"/>
        <v>1979.1111111111111</v>
      </c>
    </row>
    <row r="53" spans="1:45" x14ac:dyDescent="0.25">
      <c r="A53" s="5" t="s">
        <v>8</v>
      </c>
      <c r="B53" s="5"/>
      <c r="C53" s="5"/>
      <c r="D53" s="5"/>
      <c r="E53" s="5"/>
      <c r="F53" s="5"/>
      <c r="G53" s="5"/>
      <c r="H53" s="5"/>
      <c r="I53" s="5"/>
      <c r="J53" s="5"/>
      <c r="K53" s="5">
        <v>1414</v>
      </c>
      <c r="L53" s="5">
        <v>8193</v>
      </c>
      <c r="M53" s="5">
        <v>6672</v>
      </c>
      <c r="N53" s="5">
        <v>6901</v>
      </c>
      <c r="O53" s="5">
        <v>3999</v>
      </c>
      <c r="P53" s="5">
        <v>4638</v>
      </c>
      <c r="Q53" s="5">
        <v>5750</v>
      </c>
      <c r="R53" s="5">
        <v>3910</v>
      </c>
      <c r="S53" s="5">
        <v>4020</v>
      </c>
      <c r="T53" s="5">
        <v>4031</v>
      </c>
      <c r="U53" s="5">
        <v>3990</v>
      </c>
      <c r="V53" s="5"/>
      <c r="W53" s="5">
        <v>3657</v>
      </c>
      <c r="X53" s="5">
        <v>5265</v>
      </c>
      <c r="Y53" s="5">
        <v>3132</v>
      </c>
      <c r="Z53" s="5">
        <v>4872</v>
      </c>
      <c r="AA53" s="5">
        <v>3324</v>
      </c>
      <c r="AB53" s="5">
        <v>11678</v>
      </c>
      <c r="AC53" s="5">
        <v>4397</v>
      </c>
      <c r="AD53" s="5">
        <v>2883</v>
      </c>
      <c r="AE53" s="5">
        <v>4103</v>
      </c>
      <c r="AF53" s="5"/>
      <c r="AG53" s="5"/>
      <c r="AH53" s="5"/>
      <c r="AI53" s="5"/>
      <c r="AJ53" s="5"/>
      <c r="AK53" s="5"/>
      <c r="AL53" s="5"/>
      <c r="AM53" s="5">
        <v>7330</v>
      </c>
      <c r="AN53" s="5"/>
      <c r="AO53" s="5"/>
      <c r="AP53" s="5"/>
      <c r="AQ53" s="5"/>
      <c r="AR53" s="5">
        <f t="shared" si="7"/>
        <v>3522.2</v>
      </c>
      <c r="AS53" s="5">
        <f t="shared" si="8"/>
        <v>3805.3703703703704</v>
      </c>
    </row>
    <row r="54" spans="1:45" x14ac:dyDescent="0.25">
      <c r="A54" s="5" t="s">
        <v>51</v>
      </c>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f t="shared" si="7"/>
        <v>0</v>
      </c>
      <c r="AS54" s="5">
        <f t="shared" si="8"/>
        <v>0</v>
      </c>
    </row>
    <row r="55" spans="1:45" x14ac:dyDescent="0.25">
      <c r="A55" s="5" t="s">
        <v>56</v>
      </c>
      <c r="B55" s="5"/>
      <c r="C55" s="5"/>
      <c r="D55" s="5"/>
      <c r="E55" s="5"/>
      <c r="F55" s="5"/>
      <c r="G55" s="5"/>
      <c r="H55" s="5"/>
      <c r="I55" s="5"/>
      <c r="J55" s="5"/>
      <c r="K55" s="5">
        <v>583</v>
      </c>
      <c r="L55" s="5">
        <v>6545</v>
      </c>
      <c r="M55" s="5">
        <v>5889</v>
      </c>
      <c r="N55" s="5">
        <v>5627</v>
      </c>
      <c r="O55" s="5">
        <v>5617</v>
      </c>
      <c r="P55" s="5">
        <v>5304</v>
      </c>
      <c r="Q55" s="5">
        <v>5372</v>
      </c>
      <c r="R55" s="5">
        <v>5075</v>
      </c>
      <c r="S55" s="5">
        <v>5341</v>
      </c>
      <c r="T55" s="5">
        <v>5528</v>
      </c>
      <c r="U55" s="5">
        <v>5510</v>
      </c>
      <c r="V55" s="5">
        <v>9548</v>
      </c>
      <c r="W55" s="5">
        <v>5241</v>
      </c>
      <c r="X55" s="5">
        <v>6572</v>
      </c>
      <c r="Y55" s="5">
        <v>5006</v>
      </c>
      <c r="Z55" s="5">
        <v>6840</v>
      </c>
      <c r="AA55" s="5">
        <v>4184</v>
      </c>
      <c r="AB55" s="5">
        <v>4729</v>
      </c>
      <c r="AC55" s="5">
        <v>3959</v>
      </c>
      <c r="AD55" s="5">
        <v>3959</v>
      </c>
      <c r="AE55" s="5">
        <v>3959</v>
      </c>
      <c r="AF55" s="5"/>
      <c r="AG55" s="5"/>
      <c r="AH55" s="5"/>
      <c r="AI55" s="5"/>
      <c r="AJ55" s="5"/>
      <c r="AK55" s="5"/>
      <c r="AL55" s="5"/>
      <c r="AM55" s="5">
        <v>11917</v>
      </c>
      <c r="AN55" s="5"/>
      <c r="AO55" s="5"/>
      <c r="AP55" s="5"/>
      <c r="AQ55" s="5"/>
      <c r="AR55" s="5">
        <f t="shared" si="7"/>
        <v>4479.8999999999996</v>
      </c>
      <c r="AS55" s="5">
        <f t="shared" si="8"/>
        <v>4508.2222222222226</v>
      </c>
    </row>
    <row r="56" spans="1:45" x14ac:dyDescent="0.25">
      <c r="A56" s="5" t="s">
        <v>40</v>
      </c>
      <c r="B56" s="5"/>
      <c r="C56" s="5"/>
      <c r="D56" s="5"/>
      <c r="E56" s="5"/>
      <c r="F56" s="5">
        <v>355</v>
      </c>
      <c r="G56" s="5"/>
      <c r="H56" s="5"/>
      <c r="I56" s="5"/>
      <c r="J56" s="5"/>
      <c r="K56" s="5"/>
      <c r="L56" s="5"/>
      <c r="M56" s="5"/>
      <c r="N56" s="5">
        <v>347627</v>
      </c>
      <c r="O56" s="5">
        <v>63045</v>
      </c>
      <c r="P56" s="5">
        <v>103893</v>
      </c>
      <c r="Q56" s="5">
        <v>51654</v>
      </c>
      <c r="R56" s="5">
        <v>53664</v>
      </c>
      <c r="S56" s="5">
        <v>56520</v>
      </c>
      <c r="T56" s="5">
        <v>60186</v>
      </c>
      <c r="U56" s="5">
        <v>81024</v>
      </c>
      <c r="V56" s="5">
        <v>64221</v>
      </c>
      <c r="W56" s="5">
        <v>77340</v>
      </c>
      <c r="X56" s="5">
        <v>74776</v>
      </c>
      <c r="Y56" s="5">
        <v>71297</v>
      </c>
      <c r="Z56" s="5">
        <v>93867</v>
      </c>
      <c r="AA56" s="5">
        <v>65800</v>
      </c>
      <c r="AB56" s="5">
        <v>77417</v>
      </c>
      <c r="AC56" s="5">
        <v>64267</v>
      </c>
      <c r="AD56" s="5">
        <v>74100</v>
      </c>
      <c r="AE56" s="5">
        <v>77083</v>
      </c>
      <c r="AF56" s="5">
        <v>82119</v>
      </c>
      <c r="AG56" s="5"/>
      <c r="AH56" s="5"/>
      <c r="AI56" s="5"/>
      <c r="AJ56" s="5"/>
      <c r="AK56" s="5"/>
      <c r="AL56" s="5"/>
      <c r="AM56" s="5">
        <v>151319</v>
      </c>
      <c r="AN56" s="5"/>
      <c r="AO56" s="5"/>
      <c r="AP56" s="5"/>
      <c r="AQ56" s="5"/>
      <c r="AR56" s="5">
        <f t="shared" si="7"/>
        <v>59973.45</v>
      </c>
      <c r="AS56" s="5">
        <f t="shared" si="8"/>
        <v>66354.592592592599</v>
      </c>
    </row>
    <row r="57" spans="1:45" x14ac:dyDescent="0.25">
      <c r="A57" s="5" t="s">
        <v>7</v>
      </c>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f t="shared" si="7"/>
        <v>0</v>
      </c>
      <c r="AS57" s="5">
        <f t="shared" si="8"/>
        <v>0</v>
      </c>
    </row>
    <row r="58" spans="1:45" x14ac:dyDescent="0.25">
      <c r="A58" s="5" t="s">
        <v>50</v>
      </c>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f t="shared" si="7"/>
        <v>0</v>
      </c>
      <c r="AS58" s="5">
        <f t="shared" si="8"/>
        <v>0</v>
      </c>
    </row>
    <row r="59" spans="1:45" x14ac:dyDescent="0.25">
      <c r="A59" s="5" t="s">
        <v>57</v>
      </c>
      <c r="B59" s="5"/>
      <c r="C59" s="5"/>
      <c r="D59" s="5"/>
      <c r="E59" s="5"/>
      <c r="F59" s="5">
        <v>18797</v>
      </c>
      <c r="G59" s="5">
        <v>18797</v>
      </c>
      <c r="H59" s="5">
        <v>16759</v>
      </c>
      <c r="I59" s="5"/>
      <c r="J59" s="5">
        <v>12053</v>
      </c>
      <c r="K59" s="5">
        <v>33135</v>
      </c>
      <c r="L59" s="5"/>
      <c r="M59" s="5"/>
      <c r="N59" s="5">
        <v>441</v>
      </c>
      <c r="O59" s="5"/>
      <c r="P59" s="5">
        <v>51724</v>
      </c>
      <c r="Q59" s="5">
        <v>74540</v>
      </c>
      <c r="R59" s="5">
        <v>175618</v>
      </c>
      <c r="S59" s="5">
        <v>26002</v>
      </c>
      <c r="T59" s="5">
        <v>40000</v>
      </c>
      <c r="U59" s="5">
        <v>116548</v>
      </c>
      <c r="V59" s="5">
        <v>188664</v>
      </c>
      <c r="W59" s="5">
        <v>48004</v>
      </c>
      <c r="X59" s="5"/>
      <c r="Y59" s="5"/>
      <c r="Z59" s="5"/>
      <c r="AA59" s="5"/>
      <c r="AB59" s="5">
        <v>60534</v>
      </c>
      <c r="AC59" s="5">
        <v>81068</v>
      </c>
      <c r="AD59" s="5"/>
      <c r="AE59" s="5"/>
      <c r="AF59" s="5"/>
      <c r="AG59" s="5"/>
      <c r="AH59" s="5"/>
      <c r="AI59" s="5"/>
      <c r="AJ59" s="5"/>
      <c r="AK59" s="5"/>
      <c r="AL59" s="5"/>
      <c r="AM59" s="5"/>
      <c r="AN59" s="5"/>
      <c r="AO59" s="5"/>
      <c r="AP59" s="5"/>
      <c r="AQ59" s="5"/>
      <c r="AR59" s="5">
        <f t="shared" si="7"/>
        <v>41054.1</v>
      </c>
      <c r="AS59" s="5">
        <f t="shared" si="8"/>
        <v>34427.740740740737</v>
      </c>
    </row>
    <row r="60" spans="1:45" x14ac:dyDescent="0.25">
      <c r="A60" s="5" t="s">
        <v>17</v>
      </c>
      <c r="B60" s="5"/>
      <c r="C60" s="5"/>
      <c r="D60" s="5"/>
      <c r="E60" s="5"/>
      <c r="F60" s="5">
        <v>5610</v>
      </c>
      <c r="G60" s="5">
        <v>5965</v>
      </c>
      <c r="H60" s="5">
        <v>9880</v>
      </c>
      <c r="I60" s="5"/>
      <c r="J60" s="5">
        <v>2200</v>
      </c>
      <c r="K60" s="5">
        <v>12238</v>
      </c>
      <c r="L60" s="5">
        <v>27792</v>
      </c>
      <c r="M60" s="5"/>
      <c r="N60" s="5">
        <v>34923</v>
      </c>
      <c r="O60" s="5">
        <v>44506</v>
      </c>
      <c r="P60" s="5">
        <v>20190</v>
      </c>
      <c r="Q60" s="5">
        <v>8206</v>
      </c>
      <c r="R60" s="5">
        <v>25407</v>
      </c>
      <c r="S60" s="5">
        <v>11579</v>
      </c>
      <c r="T60" s="5">
        <v>126928</v>
      </c>
      <c r="U60" s="5">
        <v>14039</v>
      </c>
      <c r="V60" s="5">
        <v>24609</v>
      </c>
      <c r="W60" s="5">
        <v>40938</v>
      </c>
      <c r="X60" s="5">
        <v>78913</v>
      </c>
      <c r="Y60" s="5">
        <v>105761</v>
      </c>
      <c r="Z60" s="5">
        <v>86409</v>
      </c>
      <c r="AA60" s="5">
        <v>97418</v>
      </c>
      <c r="AB60" s="5">
        <v>77661</v>
      </c>
      <c r="AC60" s="5">
        <v>178974</v>
      </c>
      <c r="AD60" s="5">
        <v>35691</v>
      </c>
      <c r="AE60" s="5">
        <v>62495</v>
      </c>
      <c r="AF60" s="5">
        <v>194027</v>
      </c>
      <c r="AG60" s="5"/>
      <c r="AH60" s="5"/>
      <c r="AI60" s="5"/>
      <c r="AJ60" s="5"/>
      <c r="AK60" s="5"/>
      <c r="AL60" s="5"/>
      <c r="AM60" s="5">
        <v>155568</v>
      </c>
      <c r="AN60" s="5"/>
      <c r="AO60" s="5"/>
      <c r="AP60" s="5"/>
      <c r="AQ60" s="5"/>
      <c r="AR60" s="5">
        <f t="shared" si="7"/>
        <v>34304.65</v>
      </c>
      <c r="AS60" s="5">
        <f t="shared" si="8"/>
        <v>54655.148148148146</v>
      </c>
    </row>
    <row r="61" spans="1:45" x14ac:dyDescent="0.25">
      <c r="A61" s="5" t="s">
        <v>58</v>
      </c>
      <c r="B61" s="5"/>
      <c r="C61" s="5"/>
      <c r="D61" s="5"/>
      <c r="E61" s="5"/>
      <c r="F61" s="5"/>
      <c r="G61" s="5"/>
      <c r="H61" s="5"/>
      <c r="I61" s="5"/>
      <c r="J61" s="5"/>
      <c r="K61" s="5"/>
      <c r="L61" s="5"/>
      <c r="M61" s="5"/>
      <c r="N61" s="5">
        <v>48501</v>
      </c>
      <c r="O61" s="5">
        <v>7202</v>
      </c>
      <c r="P61" s="5"/>
      <c r="Q61" s="5">
        <v>133441</v>
      </c>
      <c r="R61" s="5"/>
      <c r="S61" s="5"/>
      <c r="T61" s="5"/>
      <c r="U61" s="5">
        <v>888362</v>
      </c>
      <c r="V61" s="5"/>
      <c r="W61" s="5"/>
      <c r="X61" s="5"/>
      <c r="Y61" s="5"/>
      <c r="Z61" s="5"/>
      <c r="AA61" s="5"/>
      <c r="AB61" s="5"/>
      <c r="AC61" s="5"/>
      <c r="AD61" s="5"/>
      <c r="AE61" s="5"/>
      <c r="AF61" s="5"/>
      <c r="AG61" s="5"/>
      <c r="AH61" s="5"/>
      <c r="AI61" s="5"/>
      <c r="AJ61" s="5"/>
      <c r="AK61" s="5"/>
      <c r="AL61" s="5"/>
      <c r="AM61" s="5"/>
      <c r="AN61" s="5"/>
      <c r="AO61" s="5"/>
      <c r="AP61" s="5"/>
      <c r="AQ61" s="5"/>
      <c r="AR61" s="5">
        <f t="shared" si="7"/>
        <v>53875.3</v>
      </c>
      <c r="AS61" s="5">
        <f t="shared" si="8"/>
        <v>39907.629629629628</v>
      </c>
    </row>
    <row r="62" spans="1:45" x14ac:dyDescent="0.25">
      <c r="A62" s="5" t="s">
        <v>59</v>
      </c>
      <c r="B62" s="5"/>
      <c r="C62" s="5"/>
      <c r="D62" s="5"/>
      <c r="E62" s="5"/>
      <c r="F62" s="5"/>
      <c r="G62" s="5"/>
      <c r="H62" s="5"/>
      <c r="I62" s="5"/>
      <c r="J62" s="5"/>
      <c r="K62" s="5"/>
      <c r="L62" s="5"/>
      <c r="M62" s="5"/>
      <c r="N62" s="5">
        <v>24332</v>
      </c>
      <c r="O62" s="5">
        <v>3250</v>
      </c>
      <c r="P62" s="5"/>
      <c r="Q62" s="5">
        <v>6645</v>
      </c>
      <c r="R62" s="5"/>
      <c r="S62" s="5"/>
      <c r="T62" s="5"/>
      <c r="U62" s="5"/>
      <c r="V62" s="5"/>
      <c r="W62" s="5">
        <v>450</v>
      </c>
      <c r="X62" s="5">
        <v>2285</v>
      </c>
      <c r="Y62" s="5">
        <v>976</v>
      </c>
      <c r="Z62" s="5">
        <v>2199</v>
      </c>
      <c r="AA62" s="5"/>
      <c r="AB62" s="5"/>
      <c r="AC62" s="5"/>
      <c r="AD62" s="5"/>
      <c r="AE62" s="5"/>
      <c r="AF62" s="5"/>
      <c r="AG62" s="5"/>
      <c r="AH62" s="5"/>
      <c r="AI62" s="5"/>
      <c r="AJ62" s="5"/>
      <c r="AK62" s="5"/>
      <c r="AL62" s="5"/>
      <c r="AM62" s="5"/>
      <c r="AN62" s="5"/>
      <c r="AO62" s="5"/>
      <c r="AP62" s="5"/>
      <c r="AQ62" s="5"/>
      <c r="AR62" s="5">
        <f t="shared" si="7"/>
        <v>2006.85</v>
      </c>
      <c r="AS62" s="5">
        <f t="shared" si="8"/>
        <v>1486.5555555555557</v>
      </c>
    </row>
    <row r="63" spans="1:45" x14ac:dyDescent="0.25">
      <c r="A63" s="5" t="s">
        <v>60</v>
      </c>
      <c r="B63" s="5"/>
      <c r="C63" s="5"/>
      <c r="D63" s="5"/>
      <c r="E63" s="5"/>
      <c r="F63" s="5"/>
      <c r="G63" s="5"/>
      <c r="H63" s="5"/>
      <c r="I63" s="5"/>
      <c r="J63" s="5"/>
      <c r="K63" s="5"/>
      <c r="L63" s="5"/>
      <c r="M63" s="5"/>
      <c r="N63" s="5"/>
      <c r="O63" s="5"/>
      <c r="P63" s="5"/>
      <c r="Q63" s="5"/>
      <c r="R63" s="5"/>
      <c r="S63" s="5"/>
      <c r="T63" s="5"/>
      <c r="U63" s="5"/>
      <c r="V63" s="5"/>
      <c r="W63" s="5"/>
      <c r="X63" s="5">
        <v>9198</v>
      </c>
      <c r="Y63" s="5"/>
      <c r="Z63" s="5">
        <v>11503</v>
      </c>
      <c r="AA63" s="5"/>
      <c r="AB63" s="5"/>
      <c r="AC63" s="5"/>
      <c r="AD63" s="5">
        <v>1895</v>
      </c>
      <c r="AE63" s="5">
        <v>2593</v>
      </c>
      <c r="AF63" s="5"/>
      <c r="AG63" s="5"/>
      <c r="AH63" s="5"/>
      <c r="AI63" s="5"/>
      <c r="AJ63" s="5"/>
      <c r="AK63" s="5"/>
      <c r="AL63" s="5"/>
      <c r="AM63" s="5"/>
      <c r="AN63" s="5"/>
      <c r="AO63" s="5"/>
      <c r="AP63" s="5"/>
      <c r="AQ63" s="5"/>
      <c r="AR63" s="5">
        <f t="shared" si="7"/>
        <v>1035.05</v>
      </c>
      <c r="AS63" s="5">
        <f t="shared" si="8"/>
        <v>932.92592592592598</v>
      </c>
    </row>
    <row r="64" spans="1:4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row>
    <row r="65" spans="1:45" x14ac:dyDescent="0.25">
      <c r="A65" s="5" t="s">
        <v>11</v>
      </c>
      <c r="B65" s="5">
        <f>SUM(B42:B64)</f>
        <v>0</v>
      </c>
      <c r="C65" s="5">
        <f t="shared" ref="C65:AP65" si="9">SUM(C42:C64)</f>
        <v>0</v>
      </c>
      <c r="D65" s="5">
        <f t="shared" si="9"/>
        <v>0</v>
      </c>
      <c r="E65" s="5">
        <f t="shared" si="9"/>
        <v>0</v>
      </c>
      <c r="F65" s="5">
        <f t="shared" si="9"/>
        <v>238388</v>
      </c>
      <c r="G65" s="5">
        <f t="shared" si="9"/>
        <v>238962</v>
      </c>
      <c r="H65" s="5">
        <f t="shared" si="9"/>
        <v>459874</v>
      </c>
      <c r="I65" s="5">
        <f t="shared" si="9"/>
        <v>0</v>
      </c>
      <c r="J65" s="5">
        <f t="shared" si="9"/>
        <v>256217</v>
      </c>
      <c r="K65" s="5">
        <f t="shared" si="9"/>
        <v>250772</v>
      </c>
      <c r="L65" s="5">
        <f t="shared" si="9"/>
        <v>422369</v>
      </c>
      <c r="M65" s="5">
        <f t="shared" si="9"/>
        <v>548818</v>
      </c>
      <c r="N65" s="5">
        <f t="shared" si="9"/>
        <v>1011606</v>
      </c>
      <c r="O65" s="5">
        <f t="shared" si="9"/>
        <v>891199</v>
      </c>
      <c r="P65" s="5">
        <f t="shared" si="9"/>
        <v>876386</v>
      </c>
      <c r="Q65" s="5">
        <f t="shared" si="9"/>
        <v>733664</v>
      </c>
      <c r="R65" s="5">
        <f t="shared" si="9"/>
        <v>484894</v>
      </c>
      <c r="S65" s="5">
        <f t="shared" si="9"/>
        <v>469767</v>
      </c>
      <c r="T65" s="5">
        <f t="shared" si="9"/>
        <v>1253024</v>
      </c>
      <c r="U65" s="5">
        <f t="shared" si="9"/>
        <v>1794612</v>
      </c>
      <c r="V65" s="5">
        <f t="shared" si="9"/>
        <v>2444121</v>
      </c>
      <c r="W65" s="5">
        <f t="shared" si="9"/>
        <v>540365</v>
      </c>
      <c r="X65" s="5">
        <f t="shared" si="9"/>
        <v>809735</v>
      </c>
      <c r="Y65" s="5">
        <f t="shared" si="9"/>
        <v>553203</v>
      </c>
      <c r="Z65" s="5">
        <f t="shared" si="9"/>
        <v>629915</v>
      </c>
      <c r="AA65" s="5">
        <f t="shared" si="9"/>
        <v>420482</v>
      </c>
      <c r="AB65" s="5">
        <f>SUM(AB44:AB60)</f>
        <v>698256</v>
      </c>
      <c r="AC65" s="5">
        <f t="shared" si="9"/>
        <v>726808</v>
      </c>
      <c r="AD65" s="5">
        <f t="shared" si="9"/>
        <v>466747</v>
      </c>
      <c r="AE65" s="5">
        <f t="shared" si="9"/>
        <v>703230</v>
      </c>
      <c r="AF65" s="5">
        <f t="shared" si="9"/>
        <v>724823</v>
      </c>
      <c r="AG65" s="5">
        <f t="shared" si="9"/>
        <v>0</v>
      </c>
      <c r="AH65" s="5">
        <v>612712</v>
      </c>
      <c r="AI65" s="5">
        <v>670967</v>
      </c>
      <c r="AJ65" s="5">
        <v>904317</v>
      </c>
      <c r="AK65" s="5">
        <f t="shared" si="9"/>
        <v>0</v>
      </c>
      <c r="AL65" s="5">
        <f t="shared" si="9"/>
        <v>0</v>
      </c>
      <c r="AM65" s="5">
        <f t="shared" si="9"/>
        <v>1707297</v>
      </c>
      <c r="AN65" s="5"/>
      <c r="AO65" s="5">
        <f t="shared" si="9"/>
        <v>0</v>
      </c>
      <c r="AP65" s="5">
        <f t="shared" si="9"/>
        <v>0</v>
      </c>
      <c r="AQ65" s="5"/>
      <c r="AR65" s="5">
        <f>SUM(AR42:AR64)</f>
        <v>745394.55</v>
      </c>
      <c r="AS65" s="5">
        <f>SUM(AS42:AS64)</f>
        <v>744620.81481481495</v>
      </c>
    </row>
    <row r="66" spans="1:45" x14ac:dyDescent="0.25">
      <c r="A66" s="5" t="s">
        <v>12</v>
      </c>
      <c r="B66" s="5"/>
      <c r="C66" s="5"/>
      <c r="D66" s="5"/>
      <c r="E66" s="5"/>
      <c r="F66" s="5"/>
      <c r="G66" s="5"/>
      <c r="H66" s="5"/>
      <c r="I66" s="5"/>
      <c r="J66" s="5">
        <v>255991</v>
      </c>
      <c r="K66" s="5"/>
      <c r="L66" s="5"/>
      <c r="M66" s="5"/>
      <c r="N66" s="5"/>
      <c r="O66" s="5"/>
      <c r="P66" s="5"/>
      <c r="Q66" s="5"/>
      <c r="R66" s="5">
        <v>484954</v>
      </c>
      <c r="S66" s="5"/>
      <c r="T66" s="5"/>
      <c r="U66" s="5"/>
      <c r="V66" s="5"/>
      <c r="W66" s="5"/>
      <c r="X66" s="5"/>
      <c r="Y66" s="5"/>
      <c r="Z66" s="5"/>
      <c r="AA66" s="5"/>
      <c r="AB66" s="5">
        <v>698259</v>
      </c>
      <c r="AC66" s="5">
        <v>726807</v>
      </c>
      <c r="AD66" s="5">
        <v>466749</v>
      </c>
      <c r="AE66" s="5"/>
      <c r="AF66" s="5"/>
      <c r="AG66" s="5"/>
      <c r="AH66" s="5"/>
      <c r="AI66" s="5"/>
      <c r="AJ66" s="5"/>
      <c r="AK66" s="5"/>
      <c r="AL66" s="5"/>
      <c r="AM66" s="5">
        <v>1707296</v>
      </c>
      <c r="AN66" s="5"/>
      <c r="AO66" s="5"/>
      <c r="AP66" s="5"/>
      <c r="AQ66" s="5"/>
      <c r="AR66" s="5"/>
      <c r="AS66" s="5"/>
    </row>
    <row r="67" spans="1:45" x14ac:dyDescent="0.25">
      <c r="A67" s="5" t="s">
        <v>13</v>
      </c>
      <c r="B67" s="5">
        <f t="shared" ref="B67:AP67" si="10">B65-B66</f>
        <v>0</v>
      </c>
      <c r="C67" s="5"/>
      <c r="D67" s="5"/>
      <c r="E67" s="5"/>
      <c r="F67" s="5"/>
      <c r="G67" s="5"/>
      <c r="H67" s="5"/>
      <c r="I67" s="5"/>
      <c r="J67" s="5">
        <f t="shared" si="10"/>
        <v>226</v>
      </c>
      <c r="K67" s="5"/>
      <c r="L67" s="5"/>
      <c r="M67" s="5"/>
      <c r="N67" s="5"/>
      <c r="O67" s="5"/>
      <c r="P67" s="5"/>
      <c r="Q67" s="5"/>
      <c r="R67" s="5">
        <f t="shared" si="10"/>
        <v>-60</v>
      </c>
      <c r="S67" s="5"/>
      <c r="T67" s="5"/>
      <c r="U67" s="5"/>
      <c r="V67" s="5"/>
      <c r="W67" s="5"/>
      <c r="X67" s="5"/>
      <c r="Y67" s="5"/>
      <c r="Z67" s="5"/>
      <c r="AA67" s="5"/>
      <c r="AB67" s="5">
        <v>3</v>
      </c>
      <c r="AC67" s="5">
        <f t="shared" si="10"/>
        <v>1</v>
      </c>
      <c r="AD67" s="5">
        <f t="shared" si="10"/>
        <v>-2</v>
      </c>
      <c r="AE67" s="5"/>
      <c r="AF67" s="5"/>
      <c r="AG67" s="5"/>
      <c r="AH67" s="5"/>
      <c r="AI67" s="5"/>
      <c r="AJ67" s="5"/>
      <c r="AK67" s="5"/>
      <c r="AL67" s="5"/>
      <c r="AM67" s="5">
        <f t="shared" si="10"/>
        <v>1</v>
      </c>
      <c r="AN67" s="5"/>
      <c r="AO67" s="5">
        <f t="shared" si="10"/>
        <v>0</v>
      </c>
      <c r="AP67" s="5">
        <f t="shared" si="10"/>
        <v>0</v>
      </c>
      <c r="AQ67" s="5"/>
      <c r="AR67" s="5"/>
      <c r="AS67" s="5"/>
    </row>
  </sheetData>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67"/>
  <sheetViews>
    <sheetView showZeros="0" workbookViewId="0">
      <pane xSplit="1" ySplit="6" topLeftCell="AD7" activePane="bottomRight" state="frozen"/>
      <selection pane="topRight" activeCell="B1" sqref="B1"/>
      <selection pane="bottomLeft" activeCell="A7" sqref="A7"/>
      <selection pane="bottomRight" activeCell="O13" sqref="O13"/>
    </sheetView>
  </sheetViews>
  <sheetFormatPr defaultRowHeight="15" x14ac:dyDescent="0.25"/>
  <cols>
    <col min="1" max="1" width="44.42578125" customWidth="1"/>
    <col min="6" max="6" width="9.140625" bestFit="1" customWidth="1"/>
    <col min="7" max="32" width="10.140625" bestFit="1" customWidth="1"/>
    <col min="34" max="39" width="10.140625" bestFit="1" customWidth="1"/>
    <col min="40" max="40" width="11.140625" bestFit="1" customWidth="1"/>
    <col min="43" max="43" width="2.28515625" customWidth="1"/>
    <col min="44" max="45" width="10.140625" bestFit="1" customWidth="1"/>
  </cols>
  <sheetData>
    <row r="1" spans="1:45" ht="26.25" x14ac:dyDescent="0.25">
      <c r="A1" s="17" t="s">
        <v>36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row>
    <row r="2" spans="1:45" x14ac:dyDescent="0.25">
      <c r="A2" s="16" t="s">
        <v>37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row>
    <row r="3" spans="1:45" ht="30" x14ac:dyDescent="0.25">
      <c r="A3" s="18" t="s">
        <v>64</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45" x14ac:dyDescent="0.25">
      <c r="A4" s="18" t="s">
        <v>67</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4" t="s">
        <v>35</v>
      </c>
      <c r="AS4" s="3" t="s">
        <v>35</v>
      </c>
    </row>
    <row r="5" spans="1:45" x14ac:dyDescent="0.25">
      <c r="A5" s="4" t="s">
        <v>1</v>
      </c>
      <c r="B5" s="4">
        <v>1890</v>
      </c>
      <c r="C5" s="4">
        <v>1891</v>
      </c>
      <c r="D5" s="4">
        <v>1892</v>
      </c>
      <c r="E5" s="4">
        <v>1893</v>
      </c>
      <c r="F5" s="4">
        <v>1894</v>
      </c>
      <c r="G5" s="4">
        <v>1895</v>
      </c>
      <c r="H5" s="4">
        <v>1896</v>
      </c>
      <c r="I5" s="4">
        <v>1897</v>
      </c>
      <c r="J5" s="4">
        <v>1898</v>
      </c>
      <c r="K5" s="4">
        <v>1899</v>
      </c>
      <c r="L5" s="4">
        <v>1900</v>
      </c>
      <c r="M5" s="4">
        <v>1901</v>
      </c>
      <c r="N5" s="4">
        <v>1902</v>
      </c>
      <c r="O5" s="4">
        <v>1903</v>
      </c>
      <c r="P5" s="4">
        <v>1904</v>
      </c>
      <c r="Q5" s="4">
        <v>1905</v>
      </c>
      <c r="R5" s="4">
        <v>1906</v>
      </c>
      <c r="S5" s="4">
        <v>1907</v>
      </c>
      <c r="T5" s="4">
        <v>1908</v>
      </c>
      <c r="U5" s="4">
        <v>1909</v>
      </c>
      <c r="V5" s="4">
        <v>1910</v>
      </c>
      <c r="W5" s="4">
        <v>1911</v>
      </c>
      <c r="X5" s="4">
        <v>1912</v>
      </c>
      <c r="Y5" s="4">
        <v>1913</v>
      </c>
      <c r="Z5" s="4">
        <v>1914</v>
      </c>
      <c r="AA5" s="4">
        <v>1915</v>
      </c>
      <c r="AB5" s="4">
        <v>1916</v>
      </c>
      <c r="AC5" s="4">
        <v>1917</v>
      </c>
      <c r="AD5" s="4">
        <v>1918</v>
      </c>
      <c r="AE5" s="4">
        <v>1919</v>
      </c>
      <c r="AF5" s="4">
        <v>1920</v>
      </c>
      <c r="AG5" s="4">
        <v>1921</v>
      </c>
      <c r="AH5" s="4">
        <v>1922</v>
      </c>
      <c r="AI5" s="4">
        <v>1923</v>
      </c>
      <c r="AJ5" s="4">
        <v>1924</v>
      </c>
      <c r="AK5" s="4">
        <v>1925</v>
      </c>
      <c r="AL5" s="4">
        <v>1926</v>
      </c>
      <c r="AM5" s="4">
        <v>1927</v>
      </c>
      <c r="AN5" s="4">
        <v>1928</v>
      </c>
      <c r="AO5" s="4">
        <v>1929</v>
      </c>
      <c r="AP5" s="4">
        <v>1930</v>
      </c>
      <c r="AQ5" s="4"/>
      <c r="AR5" s="4" t="s">
        <v>19</v>
      </c>
      <c r="AS5" s="4" t="s">
        <v>20</v>
      </c>
    </row>
    <row r="6" spans="1:45"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15" t="s">
        <v>25</v>
      </c>
      <c r="AS6" s="2" t="s">
        <v>34</v>
      </c>
    </row>
    <row r="7" spans="1:45" x14ac:dyDescent="0.25">
      <c r="A7" s="6" t="s">
        <v>2</v>
      </c>
      <c r="B7" s="2" t="s">
        <v>3</v>
      </c>
      <c r="C7" s="2" t="s">
        <v>3</v>
      </c>
      <c r="D7" s="2" t="s">
        <v>3</v>
      </c>
      <c r="E7" s="2" t="s">
        <v>3</v>
      </c>
      <c r="F7" s="2" t="s">
        <v>3</v>
      </c>
      <c r="G7" s="2" t="s">
        <v>3</v>
      </c>
      <c r="H7" s="2" t="s">
        <v>3</v>
      </c>
      <c r="I7" s="2" t="s">
        <v>3</v>
      </c>
      <c r="J7" s="2" t="s">
        <v>3</v>
      </c>
      <c r="K7" s="2" t="s">
        <v>3</v>
      </c>
      <c r="L7" s="2" t="s">
        <v>3</v>
      </c>
      <c r="M7" s="2" t="s">
        <v>3</v>
      </c>
      <c r="N7" s="2" t="s">
        <v>3</v>
      </c>
      <c r="O7" s="2" t="s">
        <v>3</v>
      </c>
      <c r="P7" s="2" t="s">
        <v>3</v>
      </c>
      <c r="Q7" s="2" t="s">
        <v>3</v>
      </c>
      <c r="R7" s="2" t="s">
        <v>3</v>
      </c>
      <c r="S7" s="2" t="s">
        <v>3</v>
      </c>
      <c r="T7" s="2" t="s">
        <v>3</v>
      </c>
      <c r="U7" s="2" t="s">
        <v>3</v>
      </c>
      <c r="V7" s="2" t="s">
        <v>3</v>
      </c>
      <c r="W7" s="2" t="s">
        <v>3</v>
      </c>
      <c r="X7" s="2" t="s">
        <v>3</v>
      </c>
      <c r="Y7" s="2" t="s">
        <v>3</v>
      </c>
      <c r="Z7" s="2" t="s">
        <v>3</v>
      </c>
      <c r="AA7" s="2" t="s">
        <v>3</v>
      </c>
      <c r="AB7" s="2" t="s">
        <v>3</v>
      </c>
      <c r="AC7" s="2" t="s">
        <v>3</v>
      </c>
      <c r="AD7" s="2" t="s">
        <v>3</v>
      </c>
      <c r="AE7" s="2" t="s">
        <v>3</v>
      </c>
      <c r="AF7" s="2" t="s">
        <v>3</v>
      </c>
      <c r="AG7" s="2" t="s">
        <v>3</v>
      </c>
      <c r="AH7" s="2" t="s">
        <v>3</v>
      </c>
      <c r="AI7" s="2" t="s">
        <v>3</v>
      </c>
      <c r="AJ7" s="2" t="s">
        <v>3</v>
      </c>
      <c r="AK7" s="2" t="s">
        <v>3</v>
      </c>
      <c r="AL7" s="2" t="s">
        <v>3</v>
      </c>
      <c r="AM7" s="2" t="s">
        <v>3</v>
      </c>
      <c r="AN7" s="2" t="s">
        <v>3</v>
      </c>
      <c r="AO7" s="2" t="s">
        <v>3</v>
      </c>
      <c r="AP7" s="2" t="s">
        <v>3</v>
      </c>
      <c r="AQ7" s="5"/>
      <c r="AR7" s="5"/>
      <c r="AS7" s="5"/>
    </row>
    <row r="8" spans="1:45"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row>
    <row r="9" spans="1:45" x14ac:dyDescent="0.25">
      <c r="A9" s="5" t="s">
        <v>4</v>
      </c>
      <c r="B9" s="5"/>
      <c r="C9" s="5"/>
      <c r="D9" s="5"/>
      <c r="E9" s="5"/>
      <c r="F9" s="5">
        <v>440614</v>
      </c>
      <c r="G9" s="5">
        <v>1022640</v>
      </c>
      <c r="H9" s="5">
        <v>1411718</v>
      </c>
      <c r="I9" s="5">
        <v>1074567</v>
      </c>
      <c r="J9" s="5">
        <v>554387</v>
      </c>
      <c r="K9" s="5">
        <v>398306</v>
      </c>
      <c r="L9" s="5">
        <v>491372</v>
      </c>
      <c r="M9" s="5">
        <v>1010600</v>
      </c>
      <c r="N9" s="5">
        <v>1796034</v>
      </c>
      <c r="O9" s="5">
        <v>1848341</v>
      </c>
      <c r="P9" s="5">
        <v>1364019</v>
      </c>
      <c r="Q9" s="5">
        <v>959609</v>
      </c>
      <c r="R9" s="5">
        <v>643501</v>
      </c>
      <c r="S9" s="5">
        <v>384487</v>
      </c>
      <c r="T9" s="5">
        <v>471655</v>
      </c>
      <c r="U9" s="5">
        <v>5930090</v>
      </c>
      <c r="V9" s="5">
        <v>4571248</v>
      </c>
      <c r="W9" s="5">
        <v>5087469</v>
      </c>
      <c r="X9" s="5">
        <v>1565627</v>
      </c>
      <c r="Y9" s="5">
        <v>2307770</v>
      </c>
      <c r="Z9" s="5">
        <v>1217571</v>
      </c>
      <c r="AA9" s="5">
        <v>1282009</v>
      </c>
      <c r="AB9" s="5">
        <v>739289</v>
      </c>
      <c r="AC9" s="5">
        <v>3263970</v>
      </c>
      <c r="AD9" s="5">
        <v>875368</v>
      </c>
      <c r="AE9" s="5">
        <v>3646578</v>
      </c>
      <c r="AF9" s="5">
        <v>6090655</v>
      </c>
      <c r="AG9" s="5"/>
      <c r="AH9" s="5">
        <v>1229274</v>
      </c>
      <c r="AI9" s="5">
        <v>2189358</v>
      </c>
      <c r="AJ9" s="5">
        <v>1417939</v>
      </c>
      <c r="AK9" s="5">
        <v>1729577</v>
      </c>
      <c r="AL9" s="5">
        <v>3548480</v>
      </c>
      <c r="AM9" s="5">
        <v>2695685</v>
      </c>
      <c r="AN9" s="5">
        <v>31572312</v>
      </c>
      <c r="AO9" s="5"/>
      <c r="AP9" s="5"/>
      <c r="AQ9" s="5"/>
      <c r="AR9" s="5">
        <f t="shared" ref="AR9:AR32" si="0">(F9+G9+H9+I9+J9+K9+L9+M9+N9+O9+P9+Q9+R9+S9+T9+U9+V9+W9+X9+Y9+Z9)/21</f>
        <v>1645315.4761904762</v>
      </c>
      <c r="AS9" s="5">
        <f>SUM(F9:AN9)/34</f>
        <v>2789179.9705882352</v>
      </c>
    </row>
    <row r="10" spans="1:45"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row>
    <row r="11" spans="1:45" x14ac:dyDescent="0.25">
      <c r="A11" s="5" t="s">
        <v>38</v>
      </c>
      <c r="B11" s="5"/>
      <c r="C11" s="5"/>
      <c r="D11" s="5"/>
      <c r="E11" s="5"/>
      <c r="F11" s="5">
        <v>2122710</v>
      </c>
      <c r="G11" s="5">
        <v>2326832</v>
      </c>
      <c r="H11" s="5">
        <v>4157353</v>
      </c>
      <c r="I11" s="5">
        <v>4624136</v>
      </c>
      <c r="J11" s="5">
        <v>4842262</v>
      </c>
      <c r="K11" s="5">
        <v>4900589</v>
      </c>
      <c r="L11" s="5">
        <v>5113738</v>
      </c>
      <c r="M11" s="5">
        <v>4905248</v>
      </c>
      <c r="N11" s="5">
        <v>5409781</v>
      </c>
      <c r="O11" s="5">
        <v>5535349</v>
      </c>
      <c r="P11" s="5">
        <v>5400349</v>
      </c>
      <c r="Q11" s="5">
        <v>6106837</v>
      </c>
      <c r="R11" s="5">
        <v>5916325</v>
      </c>
      <c r="S11" s="5">
        <v>6504159</v>
      </c>
      <c r="T11" s="5">
        <v>6421508</v>
      </c>
      <c r="U11" s="5">
        <v>6344866</v>
      </c>
      <c r="V11" s="5">
        <v>7478462</v>
      </c>
      <c r="W11" s="5">
        <v>8296081</v>
      </c>
      <c r="X11" s="5">
        <v>6261181</v>
      </c>
      <c r="Y11" s="5">
        <v>6651279</v>
      </c>
      <c r="Z11" s="5">
        <v>10146140</v>
      </c>
      <c r="AA11" s="5">
        <v>9663511</v>
      </c>
      <c r="AB11" s="5">
        <v>6577383</v>
      </c>
      <c r="AC11" s="5">
        <v>10348142</v>
      </c>
      <c r="AD11" s="5">
        <v>11158294</v>
      </c>
      <c r="AE11" s="5">
        <v>12229104</v>
      </c>
      <c r="AF11" s="5">
        <v>15510878</v>
      </c>
      <c r="AG11" s="5"/>
      <c r="AH11" s="5">
        <v>17264309</v>
      </c>
      <c r="AI11" s="5">
        <v>8515903</v>
      </c>
      <c r="AJ11" s="5">
        <v>8529384</v>
      </c>
      <c r="AK11" s="5">
        <v>13557656</v>
      </c>
      <c r="AL11" s="5">
        <v>29579138</v>
      </c>
      <c r="AM11" s="5">
        <v>15102794</v>
      </c>
      <c r="AN11" s="5">
        <v>38064452</v>
      </c>
      <c r="AO11" s="5"/>
      <c r="AP11" s="5"/>
      <c r="AQ11" s="5"/>
      <c r="AR11" s="5">
        <f t="shared" si="0"/>
        <v>5688818.333333333</v>
      </c>
      <c r="AS11" s="5">
        <f t="shared" ref="AS11:AS32" si="1">SUM(F11:AN11)/34</f>
        <v>9281356.8529411759</v>
      </c>
    </row>
    <row r="12" spans="1:45" x14ac:dyDescent="0.25">
      <c r="A12" s="5" t="s">
        <v>5</v>
      </c>
      <c r="B12" s="5"/>
      <c r="C12" s="5"/>
      <c r="D12" s="5"/>
      <c r="E12" s="5"/>
      <c r="F12" s="5">
        <v>547681</v>
      </c>
      <c r="G12" s="5">
        <v>734883</v>
      </c>
      <c r="H12" s="5">
        <v>1022655</v>
      </c>
      <c r="I12" s="5">
        <v>1094260</v>
      </c>
      <c r="J12" s="5">
        <v>1133850</v>
      </c>
      <c r="K12" s="5">
        <v>1240311</v>
      </c>
      <c r="L12" s="5">
        <v>1254646</v>
      </c>
      <c r="M12" s="5">
        <v>1026757</v>
      </c>
      <c r="N12" s="5">
        <v>1384936</v>
      </c>
      <c r="O12" s="5">
        <v>1363375</v>
      </c>
      <c r="P12" s="5">
        <v>1351922</v>
      </c>
      <c r="Q12" s="5">
        <v>1521286</v>
      </c>
      <c r="R12" s="5">
        <v>1461262</v>
      </c>
      <c r="S12" s="5">
        <v>1623588</v>
      </c>
      <c r="T12" s="5">
        <v>1489119</v>
      </c>
      <c r="U12" s="5">
        <v>1511453</v>
      </c>
      <c r="V12" s="5">
        <v>1722243</v>
      </c>
      <c r="W12" s="5">
        <v>2029482</v>
      </c>
      <c r="X12" s="5">
        <v>2015544</v>
      </c>
      <c r="Y12" s="5">
        <v>2325756</v>
      </c>
      <c r="Z12" s="5">
        <v>2534964</v>
      </c>
      <c r="AA12" s="5">
        <v>2537417</v>
      </c>
      <c r="AB12" s="5">
        <v>2679147</v>
      </c>
      <c r="AC12" s="5">
        <v>2827490</v>
      </c>
      <c r="AD12" s="5">
        <v>2911851</v>
      </c>
      <c r="AE12" s="5">
        <v>3235234</v>
      </c>
      <c r="AF12" s="5">
        <v>3273078</v>
      </c>
      <c r="AG12" s="5"/>
      <c r="AH12" s="5">
        <v>2688423</v>
      </c>
      <c r="AI12" s="5">
        <v>4147478</v>
      </c>
      <c r="AJ12" s="5">
        <v>3424989</v>
      </c>
      <c r="AK12" s="5">
        <v>6997804</v>
      </c>
      <c r="AL12" s="5">
        <v>6527866</v>
      </c>
      <c r="AM12" s="5">
        <v>8656051</v>
      </c>
      <c r="AN12" s="5">
        <v>9956540</v>
      </c>
      <c r="AO12" s="5"/>
      <c r="AP12" s="5"/>
      <c r="AQ12" s="5"/>
      <c r="AR12" s="5">
        <f t="shared" si="0"/>
        <v>1447141.5714285714</v>
      </c>
      <c r="AS12" s="5">
        <f t="shared" si="1"/>
        <v>2654510.0294117648</v>
      </c>
    </row>
    <row r="13" spans="1:45" x14ac:dyDescent="0.25">
      <c r="A13" s="7" t="s">
        <v>6</v>
      </c>
      <c r="B13" s="5"/>
      <c r="C13" s="5"/>
      <c r="D13" s="5"/>
      <c r="E13" s="5"/>
      <c r="F13" s="5"/>
      <c r="G13" s="5"/>
      <c r="H13" s="5"/>
      <c r="I13" s="5"/>
      <c r="J13" s="5"/>
      <c r="K13" s="5"/>
      <c r="L13" s="5"/>
      <c r="M13" s="5"/>
      <c r="N13" s="5"/>
      <c r="O13" s="5"/>
      <c r="P13" s="5"/>
      <c r="Q13" s="5"/>
      <c r="R13" s="5"/>
      <c r="S13" s="5"/>
      <c r="T13" s="5"/>
      <c r="U13" s="5"/>
      <c r="V13" s="5"/>
      <c r="W13" s="5"/>
      <c r="X13" s="5">
        <v>642567</v>
      </c>
      <c r="Y13" s="5">
        <v>715445</v>
      </c>
      <c r="Z13" s="5">
        <v>1301225</v>
      </c>
      <c r="AA13" s="5">
        <v>1415998</v>
      </c>
      <c r="AB13" s="5">
        <v>845171</v>
      </c>
      <c r="AC13" s="5">
        <v>2015329</v>
      </c>
      <c r="AD13" s="5">
        <v>2075956</v>
      </c>
      <c r="AE13" s="5">
        <v>2252015</v>
      </c>
      <c r="AF13" s="5"/>
      <c r="AG13" s="5"/>
      <c r="AH13" s="5">
        <v>3024251</v>
      </c>
      <c r="AI13" s="5">
        <v>2400246</v>
      </c>
      <c r="AJ13" s="5">
        <v>1186160</v>
      </c>
      <c r="AK13" s="5">
        <v>2252067</v>
      </c>
      <c r="AL13" s="5">
        <v>2002784</v>
      </c>
      <c r="AM13" s="5">
        <v>2748777</v>
      </c>
      <c r="AN13" s="5">
        <v>7313583</v>
      </c>
      <c r="AO13" s="5"/>
      <c r="AP13" s="5"/>
      <c r="AQ13" s="5"/>
      <c r="AR13" s="5">
        <f t="shared" si="0"/>
        <v>126630.33333333333</v>
      </c>
      <c r="AS13" s="5">
        <f t="shared" si="1"/>
        <v>946811</v>
      </c>
    </row>
    <row r="14" spans="1:45" x14ac:dyDescent="0.25">
      <c r="A14" s="5" t="s">
        <v>27</v>
      </c>
      <c r="B14" s="5"/>
      <c r="C14" s="5"/>
      <c r="D14" s="5"/>
      <c r="E14" s="5"/>
      <c r="F14" s="5">
        <v>361840</v>
      </c>
      <c r="G14" s="5">
        <v>254309</v>
      </c>
      <c r="H14" s="5">
        <v>483236</v>
      </c>
      <c r="I14" s="5">
        <v>524230</v>
      </c>
      <c r="J14" s="5">
        <v>560378</v>
      </c>
      <c r="K14" s="5">
        <v>514434</v>
      </c>
      <c r="L14" s="5">
        <v>580271</v>
      </c>
      <c r="M14" s="5">
        <v>515615</v>
      </c>
      <c r="N14" s="5">
        <v>612999</v>
      </c>
      <c r="O14" s="5">
        <v>586167</v>
      </c>
      <c r="P14" s="5">
        <v>545978</v>
      </c>
      <c r="Q14" s="5">
        <v>759470</v>
      </c>
      <c r="R14" s="5">
        <v>884652</v>
      </c>
      <c r="S14" s="5">
        <v>875888</v>
      </c>
      <c r="T14" s="5">
        <v>730178</v>
      </c>
      <c r="U14" s="5">
        <v>674073</v>
      </c>
      <c r="V14" s="5">
        <v>390855</v>
      </c>
      <c r="W14" s="5">
        <v>913708</v>
      </c>
      <c r="X14" s="5">
        <v>919725</v>
      </c>
      <c r="Y14" s="5">
        <v>911196</v>
      </c>
      <c r="Z14" s="5">
        <v>834902</v>
      </c>
      <c r="AA14" s="5">
        <v>881403</v>
      </c>
      <c r="AB14" s="5">
        <v>1012608</v>
      </c>
      <c r="AC14" s="5">
        <v>1077732</v>
      </c>
      <c r="AD14" s="5">
        <v>1018491</v>
      </c>
      <c r="AE14" s="5">
        <v>669519</v>
      </c>
      <c r="AF14" s="5"/>
      <c r="AG14" s="5"/>
      <c r="AH14" s="5">
        <v>1072209</v>
      </c>
      <c r="AI14" s="5">
        <v>945296</v>
      </c>
      <c r="AJ14" s="5">
        <v>1070599</v>
      </c>
      <c r="AK14" s="5">
        <v>1239840</v>
      </c>
      <c r="AL14" s="5">
        <v>984325</v>
      </c>
      <c r="AM14" s="5">
        <v>1355292</v>
      </c>
      <c r="AN14" s="5">
        <v>1549079</v>
      </c>
      <c r="AO14" s="5"/>
      <c r="AP14" s="5"/>
      <c r="AQ14" s="5"/>
      <c r="AR14" s="5">
        <f t="shared" si="0"/>
        <v>639719.23809523811</v>
      </c>
      <c r="AS14" s="5">
        <f t="shared" si="1"/>
        <v>773838.1470588235</v>
      </c>
    </row>
    <row r="15" spans="1:45" x14ac:dyDescent="0.25">
      <c r="A15" s="5" t="s">
        <v>39</v>
      </c>
      <c r="B15" s="5"/>
      <c r="C15" s="5"/>
      <c r="D15" s="5"/>
      <c r="E15" s="5"/>
      <c r="F15" s="5"/>
      <c r="G15" s="5"/>
      <c r="H15" s="5"/>
      <c r="I15" s="5"/>
      <c r="J15" s="5"/>
      <c r="K15" s="5"/>
      <c r="L15" s="5"/>
      <c r="M15" s="5">
        <v>146824</v>
      </c>
      <c r="N15" s="5">
        <v>121413</v>
      </c>
      <c r="O15" s="5">
        <v>71128</v>
      </c>
      <c r="P15" s="5">
        <v>46303</v>
      </c>
      <c r="Q15" s="5">
        <v>73627</v>
      </c>
      <c r="R15" s="5">
        <v>124225</v>
      </c>
      <c r="S15" s="5">
        <v>149597</v>
      </c>
      <c r="T15" s="5">
        <v>22343</v>
      </c>
      <c r="U15" s="5">
        <v>52288</v>
      </c>
      <c r="V15" s="5">
        <v>32650</v>
      </c>
      <c r="W15" s="5"/>
      <c r="X15" s="5"/>
      <c r="Y15" s="5"/>
      <c r="Z15" s="5"/>
      <c r="AA15" s="5"/>
      <c r="AB15" s="5"/>
      <c r="AC15" s="5"/>
      <c r="AD15" s="5"/>
      <c r="AE15" s="5"/>
      <c r="AF15" s="5"/>
      <c r="AG15" s="5"/>
      <c r="AH15" s="5"/>
      <c r="AI15" s="5"/>
      <c r="AJ15" s="5"/>
      <c r="AK15" s="5"/>
      <c r="AL15" s="5"/>
      <c r="AM15" s="5"/>
      <c r="AN15" s="5"/>
      <c r="AO15" s="5"/>
      <c r="AP15" s="5"/>
      <c r="AQ15" s="5"/>
      <c r="AR15" s="5">
        <f t="shared" si="0"/>
        <v>40018.952380952382</v>
      </c>
      <c r="AS15" s="5">
        <f t="shared" si="1"/>
        <v>24717.588235294119</v>
      </c>
    </row>
    <row r="16" spans="1:45" x14ac:dyDescent="0.25">
      <c r="A16" s="5" t="s">
        <v>40</v>
      </c>
      <c r="B16" s="5"/>
      <c r="C16" s="5"/>
      <c r="D16" s="5"/>
      <c r="E16" s="5"/>
      <c r="F16" s="5">
        <v>33348</v>
      </c>
      <c r="G16" s="5">
        <v>43616</v>
      </c>
      <c r="H16" s="5">
        <v>33863</v>
      </c>
      <c r="I16" s="5">
        <v>77246</v>
      </c>
      <c r="J16" s="5">
        <v>128944</v>
      </c>
      <c r="K16" s="5">
        <v>383698</v>
      </c>
      <c r="L16" s="5">
        <v>684698</v>
      </c>
      <c r="M16" s="5">
        <v>263498</v>
      </c>
      <c r="N16" s="5">
        <v>416160</v>
      </c>
      <c r="O16" s="5">
        <v>412624</v>
      </c>
      <c r="P16" s="5">
        <v>527846</v>
      </c>
      <c r="Q16" s="5">
        <v>627703</v>
      </c>
      <c r="R16" s="5">
        <v>555060</v>
      </c>
      <c r="S16" s="5">
        <v>692799</v>
      </c>
      <c r="T16" s="5">
        <v>649316</v>
      </c>
      <c r="U16" s="5">
        <v>651045</v>
      </c>
      <c r="V16" s="5">
        <v>911587</v>
      </c>
      <c r="W16" s="5">
        <v>1177649</v>
      </c>
      <c r="X16" s="5">
        <v>1427044</v>
      </c>
      <c r="Y16" s="5">
        <v>1548320</v>
      </c>
      <c r="Z16" s="5">
        <v>1510462</v>
      </c>
      <c r="AA16" s="5">
        <v>1768152</v>
      </c>
      <c r="AB16" s="5">
        <v>2378776</v>
      </c>
      <c r="AC16" s="5">
        <v>2509404</v>
      </c>
      <c r="AD16" s="5">
        <v>2516567</v>
      </c>
      <c r="AE16" s="5">
        <v>2767850</v>
      </c>
      <c r="AF16" s="5"/>
      <c r="AG16" s="5"/>
      <c r="AH16" s="5">
        <v>2605658</v>
      </c>
      <c r="AI16" s="5">
        <v>1945993</v>
      </c>
      <c r="AJ16" s="5">
        <v>3121221</v>
      </c>
      <c r="AK16" s="5">
        <v>2569379</v>
      </c>
      <c r="AL16" s="5">
        <v>3306359</v>
      </c>
      <c r="AM16" s="5">
        <v>2437865</v>
      </c>
      <c r="AN16" s="5">
        <v>2561654</v>
      </c>
      <c r="AO16" s="5"/>
      <c r="AP16" s="5"/>
      <c r="AQ16" s="5"/>
      <c r="AR16" s="5">
        <f t="shared" si="0"/>
        <v>607453.61904761905</v>
      </c>
      <c r="AS16" s="5">
        <f t="shared" si="1"/>
        <v>1271923.6470588236</v>
      </c>
    </row>
    <row r="17" spans="1:45" x14ac:dyDescent="0.25">
      <c r="A17" s="5" t="s">
        <v>7</v>
      </c>
      <c r="B17" s="5"/>
      <c r="C17" s="5"/>
      <c r="D17" s="5"/>
      <c r="E17" s="5"/>
      <c r="F17" s="5"/>
      <c r="G17" s="5"/>
      <c r="H17" s="5"/>
      <c r="I17" s="5"/>
      <c r="J17" s="5"/>
      <c r="K17" s="5"/>
      <c r="L17" s="5"/>
      <c r="M17" s="5">
        <v>94417</v>
      </c>
      <c r="N17" s="5">
        <v>251423</v>
      </c>
      <c r="O17" s="5">
        <v>258454</v>
      </c>
      <c r="P17" s="5">
        <v>316034</v>
      </c>
      <c r="Q17" s="5">
        <v>367538</v>
      </c>
      <c r="R17" s="6">
        <v>547000</v>
      </c>
      <c r="S17" s="5">
        <v>518791</v>
      </c>
      <c r="T17" s="5">
        <v>62562</v>
      </c>
      <c r="U17" s="5">
        <v>112772</v>
      </c>
      <c r="V17" s="5">
        <v>375783</v>
      </c>
      <c r="W17" s="5">
        <v>188913</v>
      </c>
      <c r="X17" s="5">
        <v>205403</v>
      </c>
      <c r="Y17" s="5">
        <v>649835</v>
      </c>
      <c r="Z17" s="5">
        <v>319147</v>
      </c>
      <c r="AA17" s="5">
        <v>633869</v>
      </c>
      <c r="AB17" s="5">
        <v>164667</v>
      </c>
      <c r="AC17" s="5">
        <v>158397</v>
      </c>
      <c r="AD17" s="5">
        <v>203482</v>
      </c>
      <c r="AE17" s="5">
        <v>1158973</v>
      </c>
      <c r="AF17" s="5"/>
      <c r="AG17" s="5"/>
      <c r="AH17" s="5">
        <v>266077</v>
      </c>
      <c r="AI17" s="5">
        <v>544071</v>
      </c>
      <c r="AJ17" s="5">
        <v>345085</v>
      </c>
      <c r="AK17" s="5">
        <v>1456751</v>
      </c>
      <c r="AL17" s="5">
        <v>581203</v>
      </c>
      <c r="AM17" s="5">
        <v>2556287</v>
      </c>
      <c r="AN17" s="5">
        <v>2892819</v>
      </c>
      <c r="AO17" s="5"/>
      <c r="AP17" s="5"/>
      <c r="AQ17" s="5"/>
      <c r="AR17" s="5">
        <f t="shared" si="0"/>
        <v>203241.52380952382</v>
      </c>
      <c r="AS17" s="5">
        <f t="shared" si="1"/>
        <v>447933.9117647059</v>
      </c>
    </row>
    <row r="18" spans="1:45" x14ac:dyDescent="0.25">
      <c r="A18" s="5" t="s">
        <v>41</v>
      </c>
      <c r="B18" s="5"/>
      <c r="C18" s="5"/>
      <c r="D18" s="5"/>
      <c r="E18" s="5"/>
      <c r="F18" s="5"/>
      <c r="G18" s="5"/>
      <c r="H18" s="5"/>
      <c r="I18" s="5"/>
      <c r="J18" s="5"/>
      <c r="K18" s="5"/>
      <c r="L18" s="5"/>
      <c r="M18" s="5"/>
      <c r="N18" s="5"/>
      <c r="O18" s="5"/>
      <c r="P18" s="5"/>
      <c r="Q18" s="7"/>
      <c r="R18" s="6"/>
      <c r="S18" s="5"/>
      <c r="T18" s="5"/>
      <c r="U18" s="5"/>
      <c r="V18" s="5"/>
      <c r="W18" s="5"/>
      <c r="X18" s="5"/>
      <c r="Y18" s="5"/>
      <c r="Z18" s="5"/>
      <c r="AA18" s="5"/>
      <c r="AB18" s="5"/>
      <c r="AC18" s="5"/>
      <c r="AD18" s="5"/>
      <c r="AE18" s="5"/>
      <c r="AF18" s="5">
        <v>2794393</v>
      </c>
      <c r="AG18" s="5"/>
      <c r="AH18" s="5"/>
      <c r="AI18" s="5"/>
      <c r="AJ18" s="5"/>
      <c r="AK18" s="5"/>
      <c r="AL18" s="5"/>
      <c r="AM18" s="5"/>
      <c r="AN18" s="5"/>
      <c r="AO18" s="5"/>
      <c r="AP18" s="5"/>
      <c r="AQ18" s="5"/>
      <c r="AR18" s="5">
        <f t="shared" si="0"/>
        <v>0</v>
      </c>
      <c r="AS18" s="5">
        <f t="shared" si="1"/>
        <v>82188.029411764699</v>
      </c>
    </row>
    <row r="19" spans="1:45" x14ac:dyDescent="0.25">
      <c r="A19" s="5" t="s">
        <v>42</v>
      </c>
      <c r="B19" s="5"/>
      <c r="C19" s="5"/>
      <c r="D19" s="5"/>
      <c r="E19" s="5"/>
      <c r="F19" s="5">
        <v>159558</v>
      </c>
      <c r="G19" s="5">
        <v>188846</v>
      </c>
      <c r="H19" s="5">
        <v>244683</v>
      </c>
      <c r="I19" s="5">
        <v>231616</v>
      </c>
      <c r="J19" s="5">
        <v>181962</v>
      </c>
      <c r="K19" s="5">
        <v>226500</v>
      </c>
      <c r="L19" s="5">
        <v>253906</v>
      </c>
      <c r="M19" s="5">
        <v>213535</v>
      </c>
      <c r="N19" s="5">
        <v>278982</v>
      </c>
      <c r="O19" s="5">
        <v>254539</v>
      </c>
      <c r="P19" s="5">
        <v>266153</v>
      </c>
      <c r="Q19" s="7"/>
      <c r="R19" s="5">
        <v>320822</v>
      </c>
      <c r="S19" s="5">
        <v>333074</v>
      </c>
      <c r="T19" s="5">
        <v>324303</v>
      </c>
      <c r="U19" s="5">
        <v>332787</v>
      </c>
      <c r="V19" s="5">
        <v>398919</v>
      </c>
      <c r="W19" s="5">
        <v>491730</v>
      </c>
      <c r="X19" s="5">
        <v>390189</v>
      </c>
      <c r="Y19" s="5">
        <v>398132</v>
      </c>
      <c r="Z19" s="5">
        <v>567595</v>
      </c>
      <c r="AA19" s="5">
        <v>532080</v>
      </c>
      <c r="AB19" s="5">
        <v>405473</v>
      </c>
      <c r="AC19" s="5">
        <v>718793</v>
      </c>
      <c r="AD19" s="5">
        <v>934217</v>
      </c>
      <c r="AE19" s="5">
        <v>1008310</v>
      </c>
      <c r="AF19" s="5"/>
      <c r="AG19" s="5"/>
      <c r="AH19" s="5">
        <v>1092702</v>
      </c>
      <c r="AI19" s="5">
        <v>669223</v>
      </c>
      <c r="AJ19" s="5">
        <v>749035</v>
      </c>
      <c r="AK19" s="5">
        <v>1028259</v>
      </c>
      <c r="AL19" s="5">
        <v>813461</v>
      </c>
      <c r="AM19" s="5">
        <v>1084645</v>
      </c>
      <c r="AN19" s="5">
        <v>2460190</v>
      </c>
      <c r="AO19" s="5"/>
      <c r="AP19" s="5"/>
      <c r="AQ19" s="5"/>
      <c r="AR19" s="5">
        <f t="shared" si="0"/>
        <v>288468.14285714284</v>
      </c>
      <c r="AS19" s="5">
        <f t="shared" si="1"/>
        <v>516300.5588235294</v>
      </c>
    </row>
    <row r="20" spans="1:45" x14ac:dyDescent="0.25">
      <c r="A20" s="5" t="s">
        <v>8</v>
      </c>
      <c r="B20" s="5"/>
      <c r="C20" s="5"/>
      <c r="D20" s="5"/>
      <c r="E20" s="5"/>
      <c r="F20" s="5">
        <v>298309</v>
      </c>
      <c r="G20" s="5">
        <v>304535</v>
      </c>
      <c r="H20" s="5">
        <v>475636</v>
      </c>
      <c r="I20" s="5">
        <v>538239</v>
      </c>
      <c r="J20" s="5">
        <v>397949</v>
      </c>
      <c r="K20" s="5">
        <v>832946</v>
      </c>
      <c r="L20" s="5">
        <v>960079</v>
      </c>
      <c r="M20" s="5">
        <v>891694</v>
      </c>
      <c r="N20" s="5">
        <v>1002723</v>
      </c>
      <c r="O20" s="5">
        <v>1130660</v>
      </c>
      <c r="P20" s="5">
        <v>1316086</v>
      </c>
      <c r="Q20" s="5">
        <v>1365361</v>
      </c>
      <c r="R20" s="5">
        <v>1318084</v>
      </c>
      <c r="S20" s="5">
        <v>1365751</v>
      </c>
      <c r="T20" s="5">
        <v>1409178</v>
      </c>
      <c r="U20" s="5">
        <v>1436890</v>
      </c>
      <c r="V20" s="5">
        <v>1652874</v>
      </c>
      <c r="W20" s="5">
        <v>1893484</v>
      </c>
      <c r="X20" s="5">
        <v>1291771</v>
      </c>
      <c r="Y20" s="5">
        <v>1315821</v>
      </c>
      <c r="Z20" s="5">
        <v>1815890</v>
      </c>
      <c r="AA20" s="5">
        <v>1761790</v>
      </c>
      <c r="AB20" s="5">
        <v>1380584</v>
      </c>
      <c r="AC20" s="5">
        <v>1824464</v>
      </c>
      <c r="AD20" s="5">
        <v>1772798</v>
      </c>
      <c r="AE20" s="5">
        <v>1864416</v>
      </c>
      <c r="AF20" s="5"/>
      <c r="AG20" s="5"/>
      <c r="AH20" s="5">
        <v>1956208</v>
      </c>
      <c r="AI20" s="5">
        <v>1437475</v>
      </c>
      <c r="AJ20" s="5">
        <v>1595955</v>
      </c>
      <c r="AK20" s="5">
        <v>1922934</v>
      </c>
      <c r="AL20" s="5">
        <v>1110373</v>
      </c>
      <c r="AM20" s="5">
        <v>2101856</v>
      </c>
      <c r="AN20" s="5">
        <v>2821663</v>
      </c>
      <c r="AO20" s="5"/>
      <c r="AP20" s="5"/>
      <c r="AQ20" s="5"/>
      <c r="AR20" s="5">
        <f t="shared" si="0"/>
        <v>1095902.857142857</v>
      </c>
      <c r="AS20" s="5">
        <f t="shared" si="1"/>
        <v>1310719.8823529412</v>
      </c>
    </row>
    <row r="21" spans="1:45" x14ac:dyDescent="0.25">
      <c r="A21" s="5" t="s">
        <v>9</v>
      </c>
      <c r="B21" s="5"/>
      <c r="C21" s="5"/>
      <c r="D21" s="5"/>
      <c r="E21" s="5"/>
      <c r="F21" s="5">
        <v>307498</v>
      </c>
      <c r="G21" s="5">
        <v>362488</v>
      </c>
      <c r="H21" s="5">
        <v>446014</v>
      </c>
      <c r="I21" s="5">
        <v>410154</v>
      </c>
      <c r="J21" s="5">
        <v>471255</v>
      </c>
      <c r="K21" s="5">
        <v>508434</v>
      </c>
      <c r="L21" s="5">
        <v>528455</v>
      </c>
      <c r="M21" s="5">
        <v>457862</v>
      </c>
      <c r="N21" s="5">
        <v>506952</v>
      </c>
      <c r="O21" s="5">
        <v>544100</v>
      </c>
      <c r="P21" s="5">
        <v>530961</v>
      </c>
      <c r="Q21" s="5">
        <v>563703</v>
      </c>
      <c r="R21" s="5">
        <v>558648</v>
      </c>
      <c r="S21" s="5">
        <v>585775</v>
      </c>
      <c r="T21" s="5">
        <v>625437</v>
      </c>
      <c r="U21" s="5">
        <v>644487</v>
      </c>
      <c r="V21" s="5">
        <v>640210</v>
      </c>
      <c r="W21" s="5">
        <v>697904</v>
      </c>
      <c r="X21" s="5">
        <v>378091</v>
      </c>
      <c r="Y21" s="5">
        <v>404990</v>
      </c>
      <c r="Z21" s="5">
        <v>837746</v>
      </c>
      <c r="AA21" s="5">
        <v>790416</v>
      </c>
      <c r="AB21" s="5">
        <v>449867</v>
      </c>
      <c r="AC21" s="5">
        <v>901929</v>
      </c>
      <c r="AD21" s="5">
        <v>892902</v>
      </c>
      <c r="AE21" s="5">
        <v>997931</v>
      </c>
      <c r="AF21" s="5"/>
      <c r="AG21" s="5"/>
      <c r="AH21" s="5">
        <v>1219589</v>
      </c>
      <c r="AI21" s="5">
        <v>642550</v>
      </c>
      <c r="AJ21" s="5">
        <v>589823</v>
      </c>
      <c r="AK21" s="5">
        <v>801714</v>
      </c>
      <c r="AL21" s="5">
        <v>801062</v>
      </c>
      <c r="AM21" s="5">
        <v>938663</v>
      </c>
      <c r="AN21" s="5">
        <v>2078160</v>
      </c>
      <c r="AO21" s="5"/>
      <c r="AP21" s="5"/>
      <c r="AQ21" s="5"/>
      <c r="AR21" s="5">
        <f t="shared" si="0"/>
        <v>524341.14285714284</v>
      </c>
      <c r="AS21" s="5">
        <f t="shared" si="1"/>
        <v>650463.82352941181</v>
      </c>
    </row>
    <row r="22" spans="1:45" x14ac:dyDescent="0.25">
      <c r="A22" s="5" t="s">
        <v>10</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v>2805991</v>
      </c>
      <c r="AG22" s="5"/>
      <c r="AH22" s="5"/>
      <c r="AI22" s="5"/>
      <c r="AJ22" s="5"/>
      <c r="AK22" s="5"/>
      <c r="AL22" s="5"/>
      <c r="AM22" s="5"/>
      <c r="AN22" s="5"/>
      <c r="AO22" s="5"/>
      <c r="AP22" s="5"/>
      <c r="AQ22" s="5"/>
      <c r="AR22" s="5">
        <f t="shared" si="0"/>
        <v>0</v>
      </c>
      <c r="AS22" s="5">
        <f t="shared" si="1"/>
        <v>82529.147058823524</v>
      </c>
    </row>
    <row r="23" spans="1:45" x14ac:dyDescent="0.25">
      <c r="A23" s="19" t="s">
        <v>43</v>
      </c>
      <c r="B23" s="5"/>
      <c r="C23" s="5"/>
      <c r="D23" s="5"/>
      <c r="E23" s="5"/>
      <c r="F23" s="5"/>
      <c r="G23" s="5"/>
      <c r="H23" s="5"/>
      <c r="I23" s="5"/>
      <c r="J23" s="5"/>
      <c r="K23" s="5"/>
      <c r="L23" s="5"/>
      <c r="M23" s="5"/>
      <c r="N23" s="5"/>
      <c r="O23" s="5"/>
      <c r="P23" s="5"/>
      <c r="Q23" s="5"/>
      <c r="R23" s="5"/>
      <c r="S23" s="5"/>
      <c r="T23" s="5"/>
      <c r="U23" s="5"/>
      <c r="V23" s="5"/>
      <c r="W23" s="5"/>
      <c r="X23" s="5">
        <v>173113</v>
      </c>
      <c r="Y23" s="5">
        <v>133627</v>
      </c>
      <c r="Z23" s="5">
        <v>152491</v>
      </c>
      <c r="AA23" s="5">
        <v>105704</v>
      </c>
      <c r="AB23" s="5">
        <v>156001</v>
      </c>
      <c r="AC23" s="5">
        <v>92751</v>
      </c>
      <c r="AD23" s="5">
        <v>105081</v>
      </c>
      <c r="AE23" s="5">
        <v>96721</v>
      </c>
      <c r="AF23" s="5"/>
      <c r="AG23" s="5"/>
      <c r="AH23" s="5">
        <v>144632</v>
      </c>
      <c r="AI23" s="5">
        <v>152840</v>
      </c>
      <c r="AJ23" s="5">
        <v>105348</v>
      </c>
      <c r="AK23" s="5">
        <v>178957</v>
      </c>
      <c r="AL23" s="5">
        <v>149152</v>
      </c>
      <c r="AM23" s="5">
        <v>212756</v>
      </c>
      <c r="AN23" s="5">
        <v>257993</v>
      </c>
      <c r="AO23" s="5"/>
      <c r="AP23" s="5"/>
      <c r="AQ23" s="5"/>
      <c r="AR23" s="5">
        <f t="shared" si="0"/>
        <v>21868.142857142859</v>
      </c>
      <c r="AS23" s="5">
        <f t="shared" si="1"/>
        <v>65210.794117647056</v>
      </c>
    </row>
    <row r="24" spans="1:45" x14ac:dyDescent="0.25">
      <c r="A24" s="5" t="s">
        <v>44</v>
      </c>
      <c r="B24" s="5"/>
      <c r="C24" s="5"/>
      <c r="D24" s="5"/>
      <c r="E24" s="5"/>
      <c r="F24" s="5">
        <v>33822</v>
      </c>
      <c r="G24" s="5">
        <v>34597</v>
      </c>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f t="shared" si="0"/>
        <v>3258.0476190476193</v>
      </c>
      <c r="AS24" s="5">
        <f t="shared" si="1"/>
        <v>2012.3235294117646</v>
      </c>
    </row>
    <row r="25" spans="1:45" x14ac:dyDescent="0.25">
      <c r="A25" s="5" t="s">
        <v>45</v>
      </c>
      <c r="B25" s="5"/>
      <c r="C25" s="5"/>
      <c r="D25" s="5"/>
      <c r="E25" s="5"/>
      <c r="F25" s="5">
        <v>107004</v>
      </c>
      <c r="G25" s="5">
        <v>184154</v>
      </c>
      <c r="H25" s="5">
        <v>523639</v>
      </c>
      <c r="I25" s="5">
        <v>130562</v>
      </c>
      <c r="J25" s="5">
        <v>147922</v>
      </c>
      <c r="K25" s="5">
        <v>68354</v>
      </c>
      <c r="L25" s="5">
        <v>385205</v>
      </c>
      <c r="M25" s="5">
        <v>296856</v>
      </c>
      <c r="N25" s="5">
        <v>392021</v>
      </c>
      <c r="O25" s="5">
        <v>157246</v>
      </c>
      <c r="P25" s="5">
        <v>54187</v>
      </c>
      <c r="Q25" s="5">
        <v>74885</v>
      </c>
      <c r="R25" s="5">
        <v>140737</v>
      </c>
      <c r="S25" s="5">
        <v>143407</v>
      </c>
      <c r="T25" s="5">
        <v>153391</v>
      </c>
      <c r="U25" s="5">
        <v>117117</v>
      </c>
      <c r="V25" s="5">
        <v>183478</v>
      </c>
      <c r="W25" s="5">
        <v>585383</v>
      </c>
      <c r="X25" s="5">
        <v>495544</v>
      </c>
      <c r="Y25" s="5">
        <v>391395</v>
      </c>
      <c r="Z25" s="5">
        <v>256364</v>
      </c>
      <c r="AA25" s="5">
        <v>93856</v>
      </c>
      <c r="AB25" s="5">
        <v>140180</v>
      </c>
      <c r="AC25" s="5">
        <v>119451</v>
      </c>
      <c r="AD25" s="5">
        <v>129038</v>
      </c>
      <c r="AE25" s="5">
        <v>163634</v>
      </c>
      <c r="AF25" s="5"/>
      <c r="AG25" s="5"/>
      <c r="AH25" s="5">
        <v>1637047</v>
      </c>
      <c r="AI25" s="5">
        <v>757902</v>
      </c>
      <c r="AJ25" s="5">
        <v>748186</v>
      </c>
      <c r="AK25" s="5">
        <v>796855</v>
      </c>
      <c r="AL25" s="5">
        <v>956128</v>
      </c>
      <c r="AM25" s="5">
        <v>591535</v>
      </c>
      <c r="AN25" s="5">
        <v>940406</v>
      </c>
      <c r="AO25" s="5"/>
      <c r="AP25" s="5"/>
      <c r="AQ25" s="5"/>
      <c r="AR25" s="5">
        <f t="shared" si="0"/>
        <v>237564.33333333334</v>
      </c>
      <c r="AS25" s="5">
        <f t="shared" si="1"/>
        <v>354796.14705882355</v>
      </c>
    </row>
    <row r="26" spans="1:45" x14ac:dyDescent="0.25">
      <c r="A26" s="5" t="s">
        <v>46</v>
      </c>
      <c r="B26" s="5"/>
      <c r="C26" s="5"/>
      <c r="D26" s="5"/>
      <c r="E26" s="5"/>
      <c r="F26" s="5"/>
      <c r="G26" s="5"/>
      <c r="H26" s="5"/>
      <c r="I26" s="5"/>
      <c r="J26" s="5"/>
      <c r="K26" s="5"/>
      <c r="L26" s="5"/>
      <c r="M26" s="5">
        <v>491947</v>
      </c>
      <c r="N26" s="5">
        <v>647145</v>
      </c>
      <c r="O26" s="5">
        <v>597631</v>
      </c>
      <c r="P26" s="5">
        <v>728358</v>
      </c>
      <c r="Q26" s="5">
        <v>1119767</v>
      </c>
      <c r="R26" s="5">
        <v>1037789</v>
      </c>
      <c r="S26" s="5">
        <v>1042182</v>
      </c>
      <c r="T26" s="5">
        <v>1051225</v>
      </c>
      <c r="U26" s="5">
        <v>1270049</v>
      </c>
      <c r="V26" s="5">
        <v>1300460</v>
      </c>
      <c r="W26" s="5">
        <v>1352729</v>
      </c>
      <c r="X26" s="5">
        <v>928777</v>
      </c>
      <c r="Y26" s="5">
        <v>877915</v>
      </c>
      <c r="Z26" s="5">
        <v>1364985</v>
      </c>
      <c r="AA26" s="5">
        <v>1957375</v>
      </c>
      <c r="AB26" s="5">
        <v>1309778</v>
      </c>
      <c r="AC26" s="5">
        <v>1768494</v>
      </c>
      <c r="AD26" s="5">
        <v>1581791</v>
      </c>
      <c r="AE26" s="5">
        <v>1597448</v>
      </c>
      <c r="AF26" s="5">
        <v>1816084</v>
      </c>
      <c r="AG26" s="5"/>
      <c r="AH26" s="5">
        <v>1264099</v>
      </c>
      <c r="AI26" s="5">
        <v>1261084</v>
      </c>
      <c r="AJ26" s="5">
        <v>1162465</v>
      </c>
      <c r="AK26" s="5">
        <v>1396487</v>
      </c>
      <c r="AL26" s="5">
        <v>2031387</v>
      </c>
      <c r="AM26" s="5">
        <v>2304713</v>
      </c>
      <c r="AN26" s="5">
        <v>3882181</v>
      </c>
      <c r="AO26" s="5"/>
      <c r="AP26" s="5"/>
      <c r="AQ26" s="5"/>
      <c r="AR26" s="5">
        <f t="shared" si="0"/>
        <v>657664.71428571432</v>
      </c>
      <c r="AS26" s="5">
        <f t="shared" si="1"/>
        <v>1092480.7352941176</v>
      </c>
    </row>
    <row r="27" spans="1:45" x14ac:dyDescent="0.25">
      <c r="A27" s="5" t="s">
        <v>61</v>
      </c>
      <c r="B27" s="5"/>
      <c r="C27" s="5"/>
      <c r="D27" s="5"/>
      <c r="E27" s="5"/>
      <c r="F27" s="5">
        <v>400015</v>
      </c>
      <c r="G27" s="5">
        <v>477181</v>
      </c>
      <c r="H27" s="5">
        <v>1016345</v>
      </c>
      <c r="I27" s="5">
        <v>573734</v>
      </c>
      <c r="J27" s="5">
        <v>863015</v>
      </c>
      <c r="K27" s="5">
        <v>1281819</v>
      </c>
      <c r="L27" s="5">
        <v>2075321</v>
      </c>
      <c r="M27" s="5">
        <v>1730979</v>
      </c>
      <c r="N27" s="5">
        <v>5837409</v>
      </c>
      <c r="O27" s="5">
        <v>954410</v>
      </c>
      <c r="P27" s="5">
        <v>2350425</v>
      </c>
      <c r="Q27" s="5">
        <v>3498513</v>
      </c>
      <c r="R27" s="5">
        <v>6231655</v>
      </c>
      <c r="S27" s="5">
        <v>14972726</v>
      </c>
      <c r="T27" s="5">
        <v>29520427</v>
      </c>
      <c r="U27" s="5">
        <v>17118762</v>
      </c>
      <c r="V27" s="5">
        <v>28017454</v>
      </c>
      <c r="W27" s="5">
        <v>16365862</v>
      </c>
      <c r="X27" s="5">
        <v>14272304</v>
      </c>
      <c r="Y27" s="5">
        <v>6720832</v>
      </c>
      <c r="Z27" s="5">
        <v>4668492</v>
      </c>
      <c r="AA27" s="5">
        <v>7946663</v>
      </c>
      <c r="AB27" s="5">
        <v>2726064</v>
      </c>
      <c r="AC27" s="5">
        <v>2630457</v>
      </c>
      <c r="AD27" s="5">
        <v>11336873</v>
      </c>
      <c r="AE27" s="5">
        <v>38630336</v>
      </c>
      <c r="AF27" s="5"/>
      <c r="AG27" s="5"/>
      <c r="AH27" s="5">
        <v>36238305</v>
      </c>
      <c r="AI27" s="5">
        <v>8624703</v>
      </c>
      <c r="AJ27" s="5">
        <v>3932558</v>
      </c>
      <c r="AK27" s="5">
        <v>14378792</v>
      </c>
      <c r="AL27" s="5">
        <v>4239173</v>
      </c>
      <c r="AM27" s="5">
        <v>34186405</v>
      </c>
      <c r="AN27" s="5">
        <v>8018334</v>
      </c>
      <c r="AO27" s="5"/>
      <c r="AP27" s="5"/>
      <c r="AQ27" s="5"/>
      <c r="AR27" s="5">
        <f t="shared" si="0"/>
        <v>7568937.1428571427</v>
      </c>
      <c r="AS27" s="5">
        <f t="shared" si="1"/>
        <v>9759892.4411764704</v>
      </c>
    </row>
    <row r="28" spans="1:45" x14ac:dyDescent="0.25">
      <c r="A28" s="5" t="s">
        <v>63</v>
      </c>
      <c r="B28" s="5"/>
      <c r="C28" s="5"/>
      <c r="D28" s="5"/>
      <c r="E28" s="5"/>
      <c r="F28" s="5"/>
      <c r="G28" s="5"/>
      <c r="H28" s="5"/>
      <c r="I28" s="5"/>
      <c r="J28" s="5"/>
      <c r="K28" s="5"/>
      <c r="L28" s="5"/>
      <c r="M28" s="5">
        <v>87948</v>
      </c>
      <c r="N28" s="5">
        <v>236951</v>
      </c>
      <c r="O28" s="5">
        <v>106332</v>
      </c>
      <c r="P28" s="5">
        <v>101945</v>
      </c>
      <c r="Q28" s="5">
        <v>135871</v>
      </c>
      <c r="R28" s="5">
        <v>73312</v>
      </c>
      <c r="S28" s="5">
        <v>326684</v>
      </c>
      <c r="T28" s="5">
        <v>182590</v>
      </c>
      <c r="U28" s="5">
        <v>181154</v>
      </c>
      <c r="V28" s="5">
        <v>492275</v>
      </c>
      <c r="W28" s="5">
        <v>1430632</v>
      </c>
      <c r="X28" s="5">
        <v>474017</v>
      </c>
      <c r="Y28" s="5">
        <v>2060140</v>
      </c>
      <c r="Z28" s="5">
        <v>429323</v>
      </c>
      <c r="AA28" s="5"/>
      <c r="AB28" s="5"/>
      <c r="AC28" s="5"/>
      <c r="AD28" s="5"/>
      <c r="AE28" s="5"/>
      <c r="AF28" s="5"/>
      <c r="AG28" s="5"/>
      <c r="AH28" s="5"/>
      <c r="AI28" s="5"/>
      <c r="AJ28" s="5"/>
      <c r="AK28" s="5"/>
      <c r="AL28" s="5"/>
      <c r="AM28" s="5"/>
      <c r="AN28" s="5"/>
      <c r="AO28" s="5"/>
      <c r="AP28" s="5"/>
      <c r="AQ28" s="5"/>
      <c r="AR28" s="5">
        <f t="shared" si="0"/>
        <v>300913.04761904763</v>
      </c>
      <c r="AS28" s="5">
        <f t="shared" si="1"/>
        <v>185858.0588235294</v>
      </c>
    </row>
    <row r="29" spans="1:45" x14ac:dyDescent="0.25">
      <c r="A29" s="5" t="s">
        <v>57</v>
      </c>
      <c r="B29" s="5"/>
      <c r="C29" s="5"/>
      <c r="D29" s="5"/>
      <c r="E29" s="5"/>
      <c r="F29" s="5">
        <v>362620</v>
      </c>
      <c r="G29" s="5">
        <v>473793</v>
      </c>
      <c r="H29" s="5">
        <v>464493</v>
      </c>
      <c r="I29" s="5">
        <v>383515</v>
      </c>
      <c r="J29" s="5">
        <v>432996</v>
      </c>
      <c r="K29" s="5">
        <v>622429</v>
      </c>
      <c r="L29" s="5">
        <v>629218</v>
      </c>
      <c r="M29" s="5">
        <v>628169</v>
      </c>
      <c r="N29" s="5">
        <v>891966</v>
      </c>
      <c r="O29" s="5">
        <v>1420573</v>
      </c>
      <c r="P29" s="5">
        <v>1153569</v>
      </c>
      <c r="Q29" s="5">
        <v>722938</v>
      </c>
      <c r="R29" s="5">
        <v>802956</v>
      </c>
      <c r="S29" s="5">
        <v>992584</v>
      </c>
      <c r="T29" s="5">
        <v>644721</v>
      </c>
      <c r="U29" s="5">
        <v>951152</v>
      </c>
      <c r="V29" s="5">
        <v>1317716</v>
      </c>
      <c r="W29" s="5">
        <v>2691834</v>
      </c>
      <c r="X29" s="5">
        <v>1352903</v>
      </c>
      <c r="Y29" s="5">
        <v>1194503</v>
      </c>
      <c r="Z29" s="5">
        <v>922967</v>
      </c>
      <c r="AA29" s="5">
        <v>1598326</v>
      </c>
      <c r="AB29" s="5">
        <v>842184</v>
      </c>
      <c r="AC29" s="5">
        <v>1408763</v>
      </c>
      <c r="AD29" s="5">
        <v>975298</v>
      </c>
      <c r="AE29" s="5">
        <v>1203778</v>
      </c>
      <c r="AF29" s="5"/>
      <c r="AG29" s="5"/>
      <c r="AH29" s="5">
        <v>1072417</v>
      </c>
      <c r="AI29" s="5">
        <v>2292147</v>
      </c>
      <c r="AJ29" s="5">
        <v>1972726</v>
      </c>
      <c r="AK29" s="5">
        <v>2492418</v>
      </c>
      <c r="AL29" s="5">
        <v>2718943</v>
      </c>
      <c r="AM29" s="5">
        <v>2857975</v>
      </c>
      <c r="AN29" s="5"/>
      <c r="AO29" s="5"/>
      <c r="AP29" s="5"/>
      <c r="AQ29" s="5"/>
      <c r="AR29" s="5">
        <f t="shared" si="0"/>
        <v>907505.47619047621</v>
      </c>
      <c r="AS29" s="5">
        <f t="shared" si="1"/>
        <v>1132135</v>
      </c>
    </row>
    <row r="30" spans="1:45" x14ac:dyDescent="0.25">
      <c r="A30" s="5" t="s">
        <v>62</v>
      </c>
      <c r="B30" s="5"/>
      <c r="C30" s="5"/>
      <c r="D30" s="5"/>
      <c r="E30" s="5"/>
      <c r="F30" s="5">
        <v>3961299</v>
      </c>
      <c r="G30" s="5">
        <v>5084007</v>
      </c>
      <c r="H30" s="5">
        <v>3142948</v>
      </c>
      <c r="I30" s="5">
        <v>3388336</v>
      </c>
      <c r="J30" s="5">
        <v>3362379</v>
      </c>
      <c r="K30" s="5">
        <v>4185472</v>
      </c>
      <c r="L30" s="5">
        <v>3893989</v>
      </c>
      <c r="M30" s="5">
        <v>2843817</v>
      </c>
      <c r="N30" s="5">
        <v>3211195</v>
      </c>
      <c r="O30" s="5">
        <v>2354492</v>
      </c>
      <c r="P30" s="5">
        <v>3217358</v>
      </c>
      <c r="Q30" s="5">
        <v>3454095</v>
      </c>
      <c r="R30" s="5">
        <v>3500451</v>
      </c>
      <c r="S30" s="5">
        <v>4236725</v>
      </c>
      <c r="T30" s="5">
        <v>4286013</v>
      </c>
      <c r="U30" s="5">
        <v>7857654</v>
      </c>
      <c r="V30" s="5">
        <v>5489880</v>
      </c>
      <c r="W30" s="5">
        <v>6053213</v>
      </c>
      <c r="X30" s="5">
        <v>5692221</v>
      </c>
      <c r="Y30" s="5">
        <v>4166294</v>
      </c>
      <c r="Z30" s="5">
        <v>7382059</v>
      </c>
      <c r="AA30" s="5">
        <v>9704358</v>
      </c>
      <c r="AB30" s="5">
        <v>6201506</v>
      </c>
      <c r="AC30" s="5">
        <v>11826485</v>
      </c>
      <c r="AD30" s="5">
        <v>9960371</v>
      </c>
      <c r="AE30" s="5">
        <v>8521366</v>
      </c>
      <c r="AF30" s="5">
        <v>20987406</v>
      </c>
      <c r="AG30" s="5"/>
      <c r="AH30" s="5">
        <v>17140601</v>
      </c>
      <c r="AI30" s="5">
        <v>6838867</v>
      </c>
      <c r="AJ30" s="5">
        <v>5827885</v>
      </c>
      <c r="AK30" s="5">
        <v>12249450</v>
      </c>
      <c r="AL30" s="5">
        <v>29328349</v>
      </c>
      <c r="AM30" s="5">
        <v>16894665</v>
      </c>
      <c r="AN30" s="5">
        <v>59226715</v>
      </c>
      <c r="AO30" s="5"/>
      <c r="AP30" s="5"/>
      <c r="AQ30" s="5"/>
      <c r="AR30" s="5">
        <f t="shared" si="0"/>
        <v>4322090.333333333</v>
      </c>
      <c r="AS30" s="5">
        <f t="shared" si="1"/>
        <v>8984468.2647058815</v>
      </c>
    </row>
    <row r="31" spans="1:45"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row>
    <row r="32" spans="1:45" x14ac:dyDescent="0.25">
      <c r="A32" s="5" t="s">
        <v>11</v>
      </c>
      <c r="B32" s="5">
        <f t="shared" ref="B32:AP32" si="2">SUM(B9:B31)</f>
        <v>0</v>
      </c>
      <c r="C32" s="5">
        <f t="shared" si="2"/>
        <v>0</v>
      </c>
      <c r="D32" s="5">
        <f t="shared" si="2"/>
        <v>0</v>
      </c>
      <c r="E32" s="5">
        <f t="shared" si="2"/>
        <v>0</v>
      </c>
      <c r="F32" s="5">
        <f t="shared" si="2"/>
        <v>9136318</v>
      </c>
      <c r="G32" s="5">
        <f t="shared" si="2"/>
        <v>11491881</v>
      </c>
      <c r="H32" s="5">
        <f t="shared" si="2"/>
        <v>13422583</v>
      </c>
      <c r="I32" s="5">
        <f t="shared" si="2"/>
        <v>13050595</v>
      </c>
      <c r="J32" s="5">
        <f t="shared" si="2"/>
        <v>13077299</v>
      </c>
      <c r="K32" s="5">
        <f t="shared" si="2"/>
        <v>15163292</v>
      </c>
      <c r="L32" s="5">
        <f t="shared" si="2"/>
        <v>16850898</v>
      </c>
      <c r="M32" s="5">
        <f t="shared" si="2"/>
        <v>15605766</v>
      </c>
      <c r="N32" s="5">
        <f t="shared" si="2"/>
        <v>22998090</v>
      </c>
      <c r="O32" s="5">
        <f t="shared" si="2"/>
        <v>17595421</v>
      </c>
      <c r="P32" s="5">
        <f t="shared" si="2"/>
        <v>19271493</v>
      </c>
      <c r="Q32" s="5">
        <f t="shared" si="2"/>
        <v>21351203</v>
      </c>
      <c r="R32" s="5">
        <f t="shared" si="2"/>
        <v>24116479</v>
      </c>
      <c r="S32" s="5">
        <f t="shared" si="2"/>
        <v>34748217</v>
      </c>
      <c r="T32" s="5">
        <f t="shared" si="2"/>
        <v>48043966</v>
      </c>
      <c r="U32" s="5">
        <f t="shared" si="2"/>
        <v>45186639</v>
      </c>
      <c r="V32" s="5">
        <f t="shared" si="2"/>
        <v>54976094</v>
      </c>
      <c r="W32" s="5">
        <f t="shared" si="2"/>
        <v>49256073</v>
      </c>
      <c r="X32" s="5">
        <f t="shared" si="2"/>
        <v>38486021</v>
      </c>
      <c r="Y32" s="5">
        <f t="shared" si="2"/>
        <v>32773250</v>
      </c>
      <c r="Z32" s="5">
        <f t="shared" si="2"/>
        <v>36262323</v>
      </c>
      <c r="AA32" s="5">
        <f t="shared" si="2"/>
        <v>42672927</v>
      </c>
      <c r="AB32" s="5">
        <f t="shared" si="2"/>
        <v>28008678</v>
      </c>
      <c r="AC32" s="5">
        <f t="shared" si="2"/>
        <v>43492051</v>
      </c>
      <c r="AD32" s="5">
        <f t="shared" si="2"/>
        <v>48448378</v>
      </c>
      <c r="AE32" s="5">
        <f t="shared" si="2"/>
        <v>80043213</v>
      </c>
      <c r="AF32" s="5">
        <f t="shared" si="2"/>
        <v>53278485</v>
      </c>
      <c r="AG32" s="5">
        <f t="shared" si="2"/>
        <v>0</v>
      </c>
      <c r="AH32" s="5">
        <f t="shared" si="2"/>
        <v>89915801</v>
      </c>
      <c r="AI32" s="5">
        <f t="shared" si="2"/>
        <v>43365136</v>
      </c>
      <c r="AJ32" s="5">
        <f t="shared" si="2"/>
        <v>35779358</v>
      </c>
      <c r="AK32" s="5">
        <f t="shared" si="2"/>
        <v>65048940</v>
      </c>
      <c r="AL32" s="5">
        <f t="shared" si="2"/>
        <v>88678183</v>
      </c>
      <c r="AM32" s="5">
        <f t="shared" si="2"/>
        <v>96725964</v>
      </c>
      <c r="AN32" s="5">
        <f t="shared" si="2"/>
        <v>173596081</v>
      </c>
      <c r="AO32" s="5">
        <f t="shared" si="2"/>
        <v>0</v>
      </c>
      <c r="AP32" s="5">
        <f t="shared" si="2"/>
        <v>0</v>
      </c>
      <c r="AQ32" s="5"/>
      <c r="AR32" s="5">
        <f t="shared" ref="AR32" si="3">(F32+G32+H32+I32+J32+K32+L32+M32+N32+O32+P32+Q32+R32+S32+T32+U32+V32+W32+X32+Y32+Z32)/21</f>
        <v>26326852.428571429</v>
      </c>
      <c r="AS32" s="5">
        <f t="shared" ref="AS32" si="4">SUM(F32:AN32)/34</f>
        <v>42409326.352941178</v>
      </c>
    </row>
    <row r="33" spans="1:45" x14ac:dyDescent="0.25">
      <c r="A33" s="5" t="s">
        <v>12</v>
      </c>
      <c r="B33" s="5"/>
      <c r="C33" s="5"/>
      <c r="D33" s="5"/>
      <c r="E33" s="5"/>
      <c r="F33" s="5"/>
      <c r="G33" s="5"/>
      <c r="H33" s="5"/>
      <c r="I33" s="5">
        <v>13050685</v>
      </c>
      <c r="J33" s="5"/>
      <c r="K33" s="5">
        <v>15162394</v>
      </c>
      <c r="L33" s="5"/>
      <c r="M33" s="5"/>
      <c r="N33" s="5"/>
      <c r="O33" s="5">
        <v>17596420</v>
      </c>
      <c r="P33" s="5">
        <v>19271494</v>
      </c>
      <c r="Q33" s="5"/>
      <c r="R33" s="5">
        <v>24116479</v>
      </c>
      <c r="S33" s="5">
        <v>34748218</v>
      </c>
      <c r="T33" s="5">
        <v>48043975</v>
      </c>
      <c r="U33" s="5">
        <v>45186589</v>
      </c>
      <c r="V33" s="5">
        <v>54976066</v>
      </c>
      <c r="W33" s="5"/>
      <c r="X33" s="5"/>
      <c r="Y33" s="5">
        <v>32773253</v>
      </c>
      <c r="Z33" s="5">
        <v>36262295</v>
      </c>
      <c r="AA33" s="5">
        <v>42672926</v>
      </c>
      <c r="AB33" s="5"/>
      <c r="AC33" s="5">
        <v>43492050</v>
      </c>
      <c r="AD33" s="5"/>
      <c r="AE33" s="5"/>
      <c r="AF33" s="5"/>
      <c r="AG33" s="5"/>
      <c r="AH33" s="5">
        <v>89915360</v>
      </c>
      <c r="AI33" s="5">
        <v>43365739</v>
      </c>
      <c r="AJ33" s="5">
        <v>35778555</v>
      </c>
      <c r="AK33" s="5">
        <v>65042186</v>
      </c>
      <c r="AL33" s="5">
        <v>97577209</v>
      </c>
      <c r="AM33" s="5">
        <v>96726015</v>
      </c>
      <c r="AN33" s="5">
        <v>173596094</v>
      </c>
      <c r="AO33" s="5"/>
      <c r="AP33" s="5"/>
      <c r="AQ33" s="5"/>
      <c r="AR33" s="5"/>
      <c r="AS33" s="5"/>
    </row>
    <row r="34" spans="1:45" x14ac:dyDescent="0.25">
      <c r="A34" s="5" t="s">
        <v>13</v>
      </c>
      <c r="B34" s="5"/>
      <c r="C34" s="5"/>
      <c r="D34" s="5"/>
      <c r="E34" s="5"/>
      <c r="F34" s="5"/>
      <c r="G34" s="5"/>
      <c r="H34" s="5"/>
      <c r="I34" s="5">
        <f>I33-I32</f>
        <v>90</v>
      </c>
      <c r="J34" s="5"/>
      <c r="K34" s="5">
        <f>K33-K32</f>
        <v>-898</v>
      </c>
      <c r="L34" s="5"/>
      <c r="M34" s="5"/>
      <c r="N34" s="5"/>
      <c r="O34" s="5">
        <f>O33-O32</f>
        <v>999</v>
      </c>
      <c r="P34" s="5">
        <v>1</v>
      </c>
      <c r="Q34" s="5"/>
      <c r="R34" s="5">
        <v>320822</v>
      </c>
      <c r="S34" s="5">
        <v>1</v>
      </c>
      <c r="T34" s="5">
        <v>9</v>
      </c>
      <c r="U34" s="5">
        <v>50</v>
      </c>
      <c r="V34" s="5">
        <f>V33-V32</f>
        <v>-28</v>
      </c>
      <c r="W34" s="5"/>
      <c r="X34" s="5"/>
      <c r="Y34" s="5">
        <f>Y33-Y32</f>
        <v>3</v>
      </c>
      <c r="Z34" s="5">
        <f>Z32-Z33</f>
        <v>28</v>
      </c>
      <c r="AA34" s="5">
        <v>1</v>
      </c>
      <c r="AB34" s="5"/>
      <c r="AC34" s="5">
        <f>AC32-AC33</f>
        <v>1</v>
      </c>
      <c r="AD34" s="5"/>
      <c r="AE34" s="5"/>
      <c r="AF34" s="5"/>
      <c r="AG34" s="5">
        <f>AG32-AG33</f>
        <v>0</v>
      </c>
      <c r="AH34" s="5">
        <f>AH32-AH33</f>
        <v>441</v>
      </c>
      <c r="AI34" s="5">
        <f>AI32-AI33</f>
        <v>-603</v>
      </c>
      <c r="AJ34" s="5">
        <f>AJ32-AJ33</f>
        <v>803</v>
      </c>
      <c r="AK34" s="5">
        <f>AK32-AK33</f>
        <v>6754</v>
      </c>
      <c r="AL34" s="5">
        <f>AL32-AL33</f>
        <v>-8899026</v>
      </c>
      <c r="AM34" s="5">
        <f>AM32-AM33</f>
        <v>-51</v>
      </c>
      <c r="AN34" s="5">
        <f>AN32-AN33</f>
        <v>-13</v>
      </c>
      <c r="AO34" s="5">
        <f>AO32-AO33</f>
        <v>0</v>
      </c>
      <c r="AP34" s="5">
        <f>AP32-AP33</f>
        <v>0</v>
      </c>
      <c r="AQ34" s="5"/>
      <c r="AR34" s="5"/>
      <c r="AS34" s="5"/>
    </row>
    <row r="37" spans="1:45" x14ac:dyDescent="0.25">
      <c r="AR37" s="4" t="s">
        <v>35</v>
      </c>
      <c r="AS37" s="3" t="s">
        <v>35</v>
      </c>
    </row>
    <row r="38" spans="1:45" x14ac:dyDescent="0.25">
      <c r="A38" s="4" t="s">
        <v>1</v>
      </c>
      <c r="B38" s="4">
        <v>1890</v>
      </c>
      <c r="C38" s="4">
        <v>1891</v>
      </c>
      <c r="D38" s="4">
        <v>1892</v>
      </c>
      <c r="E38" s="4">
        <v>1893</v>
      </c>
      <c r="F38" s="4">
        <v>1894</v>
      </c>
      <c r="G38" s="4">
        <v>1895</v>
      </c>
      <c r="H38" s="4">
        <v>1896</v>
      </c>
      <c r="I38" s="4">
        <v>1897</v>
      </c>
      <c r="J38" s="4">
        <v>1898</v>
      </c>
      <c r="K38" s="4">
        <v>1899</v>
      </c>
      <c r="L38" s="4">
        <v>1900</v>
      </c>
      <c r="M38" s="4">
        <v>1901</v>
      </c>
      <c r="N38" s="4">
        <v>1902</v>
      </c>
      <c r="O38" s="4">
        <v>1903</v>
      </c>
      <c r="P38" s="4">
        <v>1904</v>
      </c>
      <c r="Q38" s="4">
        <v>1905</v>
      </c>
      <c r="R38" s="4">
        <v>1906</v>
      </c>
      <c r="S38" s="4">
        <v>1907</v>
      </c>
      <c r="T38" s="4">
        <v>1908</v>
      </c>
      <c r="U38" s="4">
        <v>1909</v>
      </c>
      <c r="V38" s="4">
        <v>1910</v>
      </c>
      <c r="W38" s="4">
        <v>1911</v>
      </c>
      <c r="X38" s="4">
        <v>1912</v>
      </c>
      <c r="Y38" s="4">
        <v>1913</v>
      </c>
      <c r="Z38" s="4">
        <v>1914</v>
      </c>
      <c r="AA38" s="4">
        <v>1915</v>
      </c>
      <c r="AB38" s="4">
        <v>1916</v>
      </c>
      <c r="AC38" s="4">
        <v>1917</v>
      </c>
      <c r="AD38" s="4">
        <v>1918</v>
      </c>
      <c r="AE38" s="4">
        <v>1919</v>
      </c>
      <c r="AF38" s="4">
        <v>1920</v>
      </c>
      <c r="AG38" s="4">
        <v>1921</v>
      </c>
      <c r="AH38" s="4">
        <v>1922</v>
      </c>
      <c r="AI38" s="4">
        <v>1923</v>
      </c>
      <c r="AJ38" s="4">
        <v>1924</v>
      </c>
      <c r="AK38" s="4">
        <v>1925</v>
      </c>
      <c r="AL38" s="4">
        <v>1926</v>
      </c>
      <c r="AM38" s="4">
        <v>1927</v>
      </c>
      <c r="AN38" s="4">
        <v>1928</v>
      </c>
      <c r="AO38" s="4">
        <v>1929</v>
      </c>
      <c r="AP38" s="4">
        <v>1930</v>
      </c>
      <c r="AR38" s="4" t="s">
        <v>19</v>
      </c>
      <c r="AS38" s="4" t="s">
        <v>20</v>
      </c>
    </row>
    <row r="39" spans="1:45" x14ac:dyDescent="0.25">
      <c r="AR39" s="15" t="s">
        <v>25</v>
      </c>
      <c r="AS39" s="2" t="s">
        <v>34</v>
      </c>
    </row>
    <row r="40" spans="1:45" x14ac:dyDescent="0.25">
      <c r="A40" s="6" t="s">
        <v>14</v>
      </c>
      <c r="B40" s="2" t="s">
        <v>3</v>
      </c>
      <c r="C40" s="2" t="s">
        <v>3</v>
      </c>
      <c r="D40" s="2" t="s">
        <v>3</v>
      </c>
      <c r="E40" s="2" t="s">
        <v>3</v>
      </c>
      <c r="F40" s="2" t="s">
        <v>3</v>
      </c>
      <c r="G40" s="2" t="s">
        <v>3</v>
      </c>
      <c r="H40" s="2" t="s">
        <v>3</v>
      </c>
      <c r="I40" s="2" t="s">
        <v>3</v>
      </c>
      <c r="J40" s="2" t="s">
        <v>3</v>
      </c>
      <c r="K40" s="2" t="s">
        <v>3</v>
      </c>
      <c r="L40" s="2" t="s">
        <v>3</v>
      </c>
      <c r="M40" s="2" t="s">
        <v>3</v>
      </c>
      <c r="N40" s="2" t="s">
        <v>3</v>
      </c>
      <c r="O40" s="2" t="s">
        <v>3</v>
      </c>
      <c r="P40" s="2" t="s">
        <v>3</v>
      </c>
      <c r="Q40" s="2" t="s">
        <v>3</v>
      </c>
      <c r="R40" s="2" t="s">
        <v>3</v>
      </c>
      <c r="S40" s="2" t="s">
        <v>3</v>
      </c>
      <c r="T40" s="2" t="s">
        <v>3</v>
      </c>
      <c r="U40" s="2" t="s">
        <v>3</v>
      </c>
      <c r="V40" s="2" t="s">
        <v>3</v>
      </c>
      <c r="W40" s="2" t="s">
        <v>3</v>
      </c>
      <c r="X40" s="2" t="s">
        <v>3</v>
      </c>
      <c r="Y40" s="2" t="s">
        <v>3</v>
      </c>
      <c r="Z40" s="2" t="s">
        <v>3</v>
      </c>
      <c r="AA40" s="2" t="s">
        <v>3</v>
      </c>
      <c r="AB40" s="2" t="s">
        <v>3</v>
      </c>
      <c r="AC40" s="2" t="s">
        <v>3</v>
      </c>
      <c r="AD40" s="2" t="s">
        <v>3</v>
      </c>
      <c r="AE40" s="2" t="s">
        <v>3</v>
      </c>
      <c r="AF40" s="2" t="s">
        <v>3</v>
      </c>
      <c r="AG40" s="2" t="s">
        <v>3</v>
      </c>
      <c r="AH40" s="2" t="s">
        <v>3</v>
      </c>
      <c r="AI40" s="2" t="s">
        <v>3</v>
      </c>
      <c r="AJ40" s="2" t="s">
        <v>3</v>
      </c>
      <c r="AK40" s="2" t="s">
        <v>3</v>
      </c>
      <c r="AL40" s="2" t="s">
        <v>3</v>
      </c>
      <c r="AM40" s="2" t="s">
        <v>3</v>
      </c>
      <c r="AN40" s="2" t="s">
        <v>3</v>
      </c>
      <c r="AO40" s="2" t="s">
        <v>3</v>
      </c>
      <c r="AP40" s="2" t="s">
        <v>3</v>
      </c>
      <c r="AQ40" s="5"/>
      <c r="AR40" s="2" t="s">
        <v>3</v>
      </c>
      <c r="AS40" s="5"/>
    </row>
    <row r="41" spans="1:4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x14ac:dyDescent="0.25">
      <c r="A42" s="5" t="s">
        <v>15</v>
      </c>
      <c r="B42" s="5"/>
      <c r="C42" s="5"/>
      <c r="D42" s="5"/>
      <c r="E42" s="5"/>
      <c r="F42" s="5">
        <v>10438</v>
      </c>
      <c r="G42" s="5">
        <v>21068</v>
      </c>
      <c r="H42" s="5">
        <v>470955</v>
      </c>
      <c r="I42" s="5">
        <v>318182</v>
      </c>
      <c r="J42" s="5">
        <v>214252</v>
      </c>
      <c r="K42" s="5">
        <v>455865</v>
      </c>
      <c r="L42" s="5">
        <v>1876417</v>
      </c>
      <c r="M42" s="5">
        <v>237666</v>
      </c>
      <c r="N42" s="5">
        <v>1245872</v>
      </c>
      <c r="O42" s="5">
        <v>920260</v>
      </c>
      <c r="P42" s="5">
        <v>1083377</v>
      </c>
      <c r="Q42" s="5">
        <v>0</v>
      </c>
      <c r="R42" s="5">
        <v>327359</v>
      </c>
      <c r="S42" s="5">
        <v>480994</v>
      </c>
      <c r="T42" s="5">
        <v>1412727</v>
      </c>
      <c r="U42" s="5">
        <v>542762</v>
      </c>
      <c r="V42" s="5">
        <v>3011795</v>
      </c>
      <c r="W42" s="5">
        <v>1076428</v>
      </c>
      <c r="X42" s="5"/>
      <c r="Y42" s="5"/>
      <c r="Z42" s="5"/>
      <c r="AA42" s="5"/>
      <c r="AB42" s="5"/>
      <c r="AC42" s="5"/>
      <c r="AD42" s="5"/>
      <c r="AE42" s="5"/>
      <c r="AF42" s="5"/>
      <c r="AG42" s="5"/>
      <c r="AH42" s="5"/>
      <c r="AI42" s="5"/>
      <c r="AJ42" s="5"/>
      <c r="AK42" s="5"/>
      <c r="AL42" s="5"/>
      <c r="AM42" s="5"/>
      <c r="AN42" s="5"/>
      <c r="AO42" s="5"/>
      <c r="AP42" s="5"/>
      <c r="AQ42" s="5"/>
      <c r="AR42" s="5">
        <f>AVERAGE(F42:Z42)</f>
        <v>761467.61111111112</v>
      </c>
      <c r="AS42" s="5">
        <f>SUM(B42:AN42)/34</f>
        <v>403129.9117647059</v>
      </c>
    </row>
    <row r="43" spans="1:4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row>
    <row r="44" spans="1:45" x14ac:dyDescent="0.25">
      <c r="A44" s="5" t="s">
        <v>16</v>
      </c>
      <c r="B44" s="5"/>
      <c r="C44" s="5"/>
      <c r="D44" s="5"/>
      <c r="E44" s="5"/>
      <c r="F44" s="5">
        <v>1312195</v>
      </c>
      <c r="G44" s="5">
        <v>1274191</v>
      </c>
      <c r="H44" s="5">
        <v>1872600</v>
      </c>
      <c r="I44" s="5">
        <v>2003485</v>
      </c>
      <c r="J44" s="5">
        <v>2064452</v>
      </c>
      <c r="K44" s="5">
        <v>2215662</v>
      </c>
      <c r="L44" s="5">
        <v>1853825</v>
      </c>
      <c r="M44" s="5">
        <v>1413503</v>
      </c>
      <c r="N44" s="5">
        <v>2105866</v>
      </c>
      <c r="O44" s="5">
        <v>2510348</v>
      </c>
      <c r="P44" s="5">
        <v>2277582</v>
      </c>
      <c r="Q44" s="5">
        <v>2280106</v>
      </c>
      <c r="R44" s="5">
        <v>2241196</v>
      </c>
      <c r="S44" s="5">
        <v>2525008</v>
      </c>
      <c r="T44" s="5">
        <v>2513967</v>
      </c>
      <c r="U44" s="5">
        <v>2146309</v>
      </c>
      <c r="V44" s="5">
        <v>3008569</v>
      </c>
      <c r="W44" s="5">
        <v>3349565</v>
      </c>
      <c r="X44" s="5">
        <v>2428344</v>
      </c>
      <c r="Y44" s="5">
        <v>2480535</v>
      </c>
      <c r="Z44" s="5">
        <v>3949858</v>
      </c>
      <c r="AA44" s="5">
        <v>4344849</v>
      </c>
      <c r="AB44" s="5">
        <v>2705956</v>
      </c>
      <c r="AC44" s="5">
        <v>4748274</v>
      </c>
      <c r="AD44" s="5">
        <v>4494946</v>
      </c>
      <c r="AE44" s="5">
        <v>4611304</v>
      </c>
      <c r="AF44" s="5">
        <v>4778518</v>
      </c>
      <c r="AG44" s="5"/>
      <c r="AH44" s="5">
        <v>5252599</v>
      </c>
      <c r="AI44" s="5">
        <v>2900132</v>
      </c>
      <c r="AJ44" s="5">
        <v>2677857</v>
      </c>
      <c r="AK44" s="5">
        <v>4954921</v>
      </c>
      <c r="AL44" s="5">
        <v>11435123</v>
      </c>
      <c r="AM44" s="5">
        <v>5788626</v>
      </c>
      <c r="AN44" s="5">
        <v>13604524</v>
      </c>
      <c r="AO44" s="5"/>
      <c r="AP44" s="5"/>
      <c r="AQ44" s="5"/>
      <c r="AR44" s="5">
        <f t="shared" ref="AR44:AR65" si="5">(F44+G44+H44+I44+J44+K44+L44+M44+N44+O44+P44+Q44+R44+S44+T44+U44+V44+W44+X44+Y44+Z44)/21</f>
        <v>2277484.0952380951</v>
      </c>
      <c r="AS44" s="5">
        <f t="shared" ref="AS44:AS65" si="6">SUM(B44:AN44)/34</f>
        <v>3533082.2058823528</v>
      </c>
    </row>
    <row r="45" spans="1:45" x14ac:dyDescent="0.25">
      <c r="A45" s="5" t="s">
        <v>47</v>
      </c>
      <c r="B45" s="5"/>
      <c r="C45" s="5"/>
      <c r="D45" s="5"/>
      <c r="E45" s="5"/>
      <c r="F45" s="5">
        <v>151476</v>
      </c>
      <c r="G45" s="5">
        <v>140812</v>
      </c>
      <c r="H45" s="5">
        <v>196988</v>
      </c>
      <c r="I45" s="5">
        <v>227128</v>
      </c>
      <c r="J45" s="5">
        <v>227139</v>
      </c>
      <c r="K45" s="5">
        <v>247352</v>
      </c>
      <c r="L45" s="5">
        <v>274573</v>
      </c>
      <c r="M45" s="5"/>
      <c r="N45" s="5">
        <v>244924</v>
      </c>
      <c r="O45" s="5">
        <v>269878</v>
      </c>
      <c r="P45" s="5">
        <v>315436</v>
      </c>
      <c r="Q45" s="5">
        <v>317223</v>
      </c>
      <c r="R45" s="6">
        <v>325192</v>
      </c>
      <c r="S45" s="5">
        <v>423670</v>
      </c>
      <c r="T45" s="7">
        <v>426998</v>
      </c>
      <c r="U45" s="7"/>
      <c r="V45" s="7">
        <v>402423</v>
      </c>
      <c r="W45" s="7">
        <v>572226</v>
      </c>
      <c r="X45" s="7">
        <v>360822</v>
      </c>
      <c r="Y45" s="7">
        <v>403052</v>
      </c>
      <c r="Z45" s="7">
        <v>395336</v>
      </c>
      <c r="AA45" s="5">
        <v>698532</v>
      </c>
      <c r="AB45" s="5">
        <v>395448</v>
      </c>
      <c r="AC45" s="5">
        <v>412340</v>
      </c>
      <c r="AD45" s="5">
        <v>462030</v>
      </c>
      <c r="AE45" s="5">
        <v>871618</v>
      </c>
      <c r="AF45" s="5"/>
      <c r="AG45" s="5"/>
      <c r="AH45" s="5">
        <v>1018462</v>
      </c>
      <c r="AI45" s="5">
        <v>909809</v>
      </c>
      <c r="AJ45" s="5">
        <v>1602873</v>
      </c>
      <c r="AK45" s="5">
        <v>1068876</v>
      </c>
      <c r="AL45" s="5">
        <v>908577</v>
      </c>
      <c r="AM45" s="5">
        <v>1232762</v>
      </c>
      <c r="AN45" s="5">
        <v>1513471</v>
      </c>
      <c r="AO45" s="5"/>
      <c r="AP45" s="5"/>
      <c r="AQ45" s="5"/>
      <c r="AR45" s="5">
        <f t="shared" si="5"/>
        <v>282030.85714285716</v>
      </c>
      <c r="AS45" s="5">
        <f t="shared" si="6"/>
        <v>500513.1176470588</v>
      </c>
    </row>
    <row r="46" spans="1:45" x14ac:dyDescent="0.25">
      <c r="A46" s="5" t="s">
        <v>48</v>
      </c>
      <c r="B46" s="5"/>
      <c r="C46" s="5"/>
      <c r="D46" s="5"/>
      <c r="E46" s="5"/>
      <c r="F46" s="5">
        <v>1871436</v>
      </c>
      <c r="G46" s="5">
        <v>2053857</v>
      </c>
      <c r="H46" s="5">
        <v>4485440</v>
      </c>
      <c r="I46" s="5">
        <v>3841402</v>
      </c>
      <c r="J46" s="5">
        <v>2934611</v>
      </c>
      <c r="K46" s="5">
        <v>3299523</v>
      </c>
      <c r="L46" s="5">
        <v>4028616</v>
      </c>
      <c r="M46" s="5">
        <v>3125382</v>
      </c>
      <c r="N46" s="5">
        <v>3879174</v>
      </c>
      <c r="O46" s="5">
        <v>3011516</v>
      </c>
      <c r="P46" s="5">
        <v>4101405</v>
      </c>
      <c r="Q46" s="5">
        <v>2954945</v>
      </c>
      <c r="R46" s="5">
        <v>3104720</v>
      </c>
      <c r="S46" s="5">
        <v>4181900</v>
      </c>
      <c r="T46" s="5">
        <v>4199964</v>
      </c>
      <c r="U46" s="5">
        <v>3753515</v>
      </c>
      <c r="V46" s="5">
        <v>4790761</v>
      </c>
      <c r="W46" s="5">
        <v>9135459</v>
      </c>
      <c r="X46" s="5">
        <v>4705565</v>
      </c>
      <c r="Y46" s="5">
        <v>5843782</v>
      </c>
      <c r="Z46" s="5">
        <v>6111449</v>
      </c>
      <c r="AA46" s="5">
        <v>6378337</v>
      </c>
      <c r="AB46" s="5">
        <v>4363582</v>
      </c>
      <c r="AC46" s="5">
        <v>5901979</v>
      </c>
      <c r="AD46" s="5">
        <v>5431757</v>
      </c>
      <c r="AE46" s="5">
        <v>8326480</v>
      </c>
      <c r="AF46" s="5">
        <v>14253316</v>
      </c>
      <c r="AG46" s="5"/>
      <c r="AH46" s="5">
        <v>23689820</v>
      </c>
      <c r="AI46" s="5">
        <v>7860580</v>
      </c>
      <c r="AJ46" s="5">
        <v>7098780</v>
      </c>
      <c r="AK46" s="5">
        <v>11740275</v>
      </c>
      <c r="AL46" s="5">
        <v>36110951</v>
      </c>
      <c r="AM46" s="5">
        <v>12969152</v>
      </c>
      <c r="AN46" s="5">
        <v>28186009</v>
      </c>
      <c r="AO46" s="5"/>
      <c r="AP46" s="5"/>
      <c r="AQ46" s="5"/>
      <c r="AR46" s="5">
        <f t="shared" si="5"/>
        <v>4067353.4285714286</v>
      </c>
      <c r="AS46" s="5">
        <f t="shared" si="6"/>
        <v>7580160</v>
      </c>
    </row>
    <row r="47" spans="1:45" x14ac:dyDescent="0.25">
      <c r="A47" s="5" t="s">
        <v>49</v>
      </c>
      <c r="B47" s="5"/>
      <c r="C47" s="5"/>
      <c r="D47" s="5"/>
      <c r="E47" s="5"/>
      <c r="F47" s="5">
        <v>1040965</v>
      </c>
      <c r="G47" s="5">
        <v>808625</v>
      </c>
      <c r="H47" s="5">
        <v>1100813</v>
      </c>
      <c r="I47" s="5">
        <v>1198886</v>
      </c>
      <c r="J47" s="5">
        <v>1227878</v>
      </c>
      <c r="K47" s="5">
        <v>1192113</v>
      </c>
      <c r="L47" s="5">
        <v>1306655</v>
      </c>
      <c r="M47" s="5">
        <v>1063026</v>
      </c>
      <c r="N47" s="5">
        <v>1231388</v>
      </c>
      <c r="O47" s="5">
        <v>1259460</v>
      </c>
      <c r="P47" s="5">
        <v>1178568</v>
      </c>
      <c r="Q47" s="5">
        <v>1279856</v>
      </c>
      <c r="R47" s="5">
        <v>1369456</v>
      </c>
      <c r="S47" s="5">
        <v>1461516</v>
      </c>
      <c r="T47" s="5">
        <v>1416379</v>
      </c>
      <c r="U47" s="5">
        <v>1477575</v>
      </c>
      <c r="V47" s="5">
        <v>1429568</v>
      </c>
      <c r="W47" s="5">
        <v>1563646</v>
      </c>
      <c r="X47" s="5">
        <v>858590</v>
      </c>
      <c r="Y47" s="5">
        <v>990104</v>
      </c>
      <c r="Z47" s="5">
        <v>2737552</v>
      </c>
      <c r="AA47" s="5">
        <v>2848910</v>
      </c>
      <c r="AB47" s="5">
        <v>952537</v>
      </c>
      <c r="AC47" s="5">
        <v>3110297</v>
      </c>
      <c r="AD47" s="5">
        <v>3064208</v>
      </c>
      <c r="AE47" s="5">
        <v>3471380</v>
      </c>
      <c r="AF47" s="5"/>
      <c r="AG47" s="5"/>
      <c r="AH47" s="5">
        <v>4032525</v>
      </c>
      <c r="AI47" s="5">
        <v>1562861</v>
      </c>
      <c r="AJ47" s="5">
        <v>1208180</v>
      </c>
      <c r="AK47" s="5">
        <v>2399869</v>
      </c>
      <c r="AL47" s="5">
        <v>6964850</v>
      </c>
      <c r="AM47" s="5">
        <v>2850423</v>
      </c>
      <c r="AN47" s="5">
        <v>10860855</v>
      </c>
      <c r="AO47" s="5"/>
      <c r="AP47" s="5"/>
      <c r="AQ47" s="5"/>
      <c r="AR47" s="5">
        <f t="shared" si="5"/>
        <v>1294886.6190476189</v>
      </c>
      <c r="AS47" s="5">
        <f t="shared" si="6"/>
        <v>2074103.3529411764</v>
      </c>
    </row>
    <row r="48" spans="1:45" x14ac:dyDescent="0.25">
      <c r="A48" s="5" t="s">
        <v>52</v>
      </c>
      <c r="B48" s="5"/>
      <c r="C48" s="5"/>
      <c r="D48" s="5"/>
      <c r="E48" s="5"/>
      <c r="F48" s="5">
        <v>613538</v>
      </c>
      <c r="G48" s="5">
        <v>403318</v>
      </c>
      <c r="H48" s="5">
        <v>671929</v>
      </c>
      <c r="I48" s="5">
        <v>809400</v>
      </c>
      <c r="J48" s="5">
        <v>696674</v>
      </c>
      <c r="K48" s="5">
        <v>715796</v>
      </c>
      <c r="L48" s="5">
        <v>960480</v>
      </c>
      <c r="M48" s="5">
        <v>785843</v>
      </c>
      <c r="N48" s="5">
        <v>906167</v>
      </c>
      <c r="O48" s="5">
        <v>879904</v>
      </c>
      <c r="P48" s="5">
        <v>1029242</v>
      </c>
      <c r="Q48" s="5">
        <v>963408</v>
      </c>
      <c r="R48" s="5">
        <v>1034261</v>
      </c>
      <c r="S48" s="5">
        <v>1389800</v>
      </c>
      <c r="T48" s="5">
        <v>1392376</v>
      </c>
      <c r="U48" s="5">
        <v>1396660</v>
      </c>
      <c r="V48" s="5">
        <v>1789553</v>
      </c>
      <c r="W48" s="5">
        <v>1823213</v>
      </c>
      <c r="X48" s="5">
        <v>1886347</v>
      </c>
      <c r="Y48" s="5">
        <v>2018179</v>
      </c>
      <c r="Z48" s="5">
        <v>1692759</v>
      </c>
      <c r="AA48" s="5">
        <v>1893599</v>
      </c>
      <c r="AB48" s="5">
        <v>2015603</v>
      </c>
      <c r="AC48" s="5">
        <v>2021951</v>
      </c>
      <c r="AD48" s="5">
        <v>1965211</v>
      </c>
      <c r="AE48" s="5">
        <v>2068187</v>
      </c>
      <c r="AF48" s="5">
        <v>2073463</v>
      </c>
      <c r="AG48" s="5"/>
      <c r="AH48" s="5">
        <v>1766146</v>
      </c>
      <c r="AI48" s="5">
        <v>2291571</v>
      </c>
      <c r="AJ48" s="5">
        <v>1831147</v>
      </c>
      <c r="AK48" s="5">
        <v>2379564</v>
      </c>
      <c r="AL48" s="5">
        <v>3110977</v>
      </c>
      <c r="AM48" s="5">
        <v>2907198</v>
      </c>
      <c r="AN48" s="5">
        <v>3172015</v>
      </c>
      <c r="AO48" s="5"/>
      <c r="AP48" s="5"/>
      <c r="AQ48" s="5"/>
      <c r="AR48" s="5">
        <f t="shared" si="5"/>
        <v>1136135.5714285714</v>
      </c>
      <c r="AS48" s="5">
        <f t="shared" si="6"/>
        <v>1569278.794117647</v>
      </c>
    </row>
    <row r="49" spans="1:45" x14ac:dyDescent="0.25">
      <c r="A49" s="5" t="s">
        <v>54</v>
      </c>
      <c r="B49" s="5"/>
      <c r="C49" s="5"/>
      <c r="D49" s="5"/>
      <c r="E49" s="5"/>
      <c r="F49" s="5">
        <v>132784</v>
      </c>
      <c r="G49" s="5">
        <v>206468</v>
      </c>
      <c r="H49" s="5">
        <v>681598</v>
      </c>
      <c r="I49" s="5">
        <v>301228</v>
      </c>
      <c r="J49" s="5">
        <v>247224</v>
      </c>
      <c r="K49" s="5">
        <v>283727</v>
      </c>
      <c r="L49" s="5">
        <v>269890</v>
      </c>
      <c r="M49" s="5">
        <v>174512</v>
      </c>
      <c r="N49" s="5">
        <v>205169</v>
      </c>
      <c r="O49" s="5">
        <v>290534</v>
      </c>
      <c r="P49" s="5">
        <v>233337</v>
      </c>
      <c r="Q49" s="5">
        <v>310298</v>
      </c>
      <c r="R49" s="5">
        <v>192956</v>
      </c>
      <c r="S49" s="5">
        <v>275818</v>
      </c>
      <c r="T49" s="5">
        <v>303242</v>
      </c>
      <c r="U49" s="5">
        <v>205309</v>
      </c>
      <c r="V49" s="5">
        <v>267760</v>
      </c>
      <c r="W49" s="5">
        <v>614187</v>
      </c>
      <c r="X49" s="5">
        <v>754280</v>
      </c>
      <c r="Y49" s="5">
        <v>1033409</v>
      </c>
      <c r="Z49" s="5">
        <v>796597</v>
      </c>
      <c r="AA49" s="5">
        <v>779119</v>
      </c>
      <c r="AB49" s="5">
        <v>757854</v>
      </c>
      <c r="AC49" s="5">
        <v>699452</v>
      </c>
      <c r="AD49" s="5">
        <v>885821</v>
      </c>
      <c r="AE49" s="5">
        <v>934189</v>
      </c>
      <c r="AF49" s="5"/>
      <c r="AG49" s="5"/>
      <c r="AH49" s="5">
        <v>665059</v>
      </c>
      <c r="AI49" s="5">
        <v>1221088</v>
      </c>
      <c r="AJ49" s="5">
        <v>475620</v>
      </c>
      <c r="AK49" s="5">
        <v>1692064</v>
      </c>
      <c r="AL49" s="5">
        <v>1935341</v>
      </c>
      <c r="AM49" s="5">
        <v>2075101</v>
      </c>
      <c r="AN49" s="5">
        <v>2447059</v>
      </c>
      <c r="AO49" s="5"/>
      <c r="AP49" s="5"/>
      <c r="AQ49" s="5"/>
      <c r="AR49" s="5">
        <f t="shared" si="5"/>
        <v>370491.76190476189</v>
      </c>
      <c r="AS49" s="5">
        <f t="shared" si="6"/>
        <v>657296.8823529412</v>
      </c>
    </row>
    <row r="50" spans="1:45" x14ac:dyDescent="0.25">
      <c r="A50" s="5" t="s">
        <v>53</v>
      </c>
      <c r="B50" s="5"/>
      <c r="C50" s="5"/>
      <c r="D50" s="5"/>
      <c r="E50" s="5"/>
      <c r="F50" s="5">
        <v>524748</v>
      </c>
      <c r="G50" s="5">
        <v>553839</v>
      </c>
      <c r="H50" s="5">
        <v>468134</v>
      </c>
      <c r="I50" s="5">
        <v>991587</v>
      </c>
      <c r="J50" s="5">
        <v>1670913</v>
      </c>
      <c r="K50" s="5">
        <v>2759653</v>
      </c>
      <c r="L50" s="5">
        <v>1654694</v>
      </c>
      <c r="M50" s="5"/>
      <c r="N50" s="5">
        <v>1040544</v>
      </c>
      <c r="O50" s="5">
        <v>1503501</v>
      </c>
      <c r="P50" s="5">
        <v>1681484</v>
      </c>
      <c r="Q50" s="5">
        <v>2159014</v>
      </c>
      <c r="R50" s="6">
        <v>1989353</v>
      </c>
      <c r="S50" s="5">
        <v>4262236</v>
      </c>
      <c r="T50" s="7">
        <v>5331197</v>
      </c>
      <c r="U50" s="7"/>
      <c r="V50" s="7">
        <v>17855770</v>
      </c>
      <c r="W50" s="7">
        <v>11365217</v>
      </c>
      <c r="X50" s="7">
        <v>10394731</v>
      </c>
      <c r="Y50" s="7">
        <v>7412456</v>
      </c>
      <c r="Z50" s="5">
        <v>8647553</v>
      </c>
      <c r="AA50" s="5">
        <v>11722162</v>
      </c>
      <c r="AB50" s="5">
        <v>7674563</v>
      </c>
      <c r="AC50" s="5">
        <v>11517305</v>
      </c>
      <c r="AD50" s="5">
        <v>11884531</v>
      </c>
      <c r="AE50" s="5">
        <v>40045542</v>
      </c>
      <c r="AF50" s="5">
        <v>14337729</v>
      </c>
      <c r="AG50" s="5"/>
      <c r="AH50" s="5">
        <v>22969327</v>
      </c>
      <c r="AI50" s="5">
        <v>11675715</v>
      </c>
      <c r="AJ50" s="5">
        <v>5960843</v>
      </c>
      <c r="AK50" s="5">
        <v>15122211</v>
      </c>
      <c r="AL50" s="5">
        <v>11712928</v>
      </c>
      <c r="AM50" s="5">
        <v>13223670</v>
      </c>
      <c r="AN50" s="5">
        <v>66926752</v>
      </c>
      <c r="AO50" s="5"/>
      <c r="AP50" s="5"/>
      <c r="AQ50" s="5"/>
      <c r="AR50" s="5">
        <f t="shared" si="5"/>
        <v>3917458.2857142859</v>
      </c>
      <c r="AS50" s="5">
        <f t="shared" si="6"/>
        <v>9618820.6470588241</v>
      </c>
    </row>
    <row r="51" spans="1:45" x14ac:dyDescent="0.25">
      <c r="A51" s="5" t="s">
        <v>55</v>
      </c>
      <c r="B51" s="5"/>
      <c r="C51" s="5"/>
      <c r="D51" s="5"/>
      <c r="E51" s="5"/>
      <c r="F51" s="5">
        <v>46238</v>
      </c>
      <c r="G51" s="5">
        <v>98462</v>
      </c>
      <c r="H51" s="5">
        <v>116599</v>
      </c>
      <c r="I51" s="5">
        <v>97981</v>
      </c>
      <c r="J51" s="5">
        <v>126774</v>
      </c>
      <c r="K51" s="5">
        <v>164848</v>
      </c>
      <c r="L51" s="5">
        <v>465087</v>
      </c>
      <c r="M51" s="5"/>
      <c r="N51" s="5">
        <v>694140</v>
      </c>
      <c r="O51" s="5">
        <v>596097</v>
      </c>
      <c r="P51" s="5">
        <v>553004</v>
      </c>
      <c r="Q51" s="5">
        <v>647812</v>
      </c>
      <c r="R51" s="6">
        <v>546650</v>
      </c>
      <c r="S51" s="5">
        <v>633916</v>
      </c>
      <c r="T51" s="7">
        <v>629969</v>
      </c>
      <c r="U51" s="7"/>
      <c r="V51" s="7">
        <v>781277</v>
      </c>
      <c r="W51" s="7">
        <v>834537</v>
      </c>
      <c r="X51" s="7">
        <v>839807</v>
      </c>
      <c r="Y51" s="7">
        <v>828155</v>
      </c>
      <c r="Z51" s="5">
        <v>824373</v>
      </c>
      <c r="AA51" s="5">
        <v>746422</v>
      </c>
      <c r="AB51" s="5">
        <v>756598</v>
      </c>
      <c r="AC51" s="5">
        <v>735455</v>
      </c>
      <c r="AD51" s="5">
        <v>720836</v>
      </c>
      <c r="AE51" s="5">
        <v>869096</v>
      </c>
      <c r="AF51" s="5"/>
      <c r="AG51" s="5"/>
      <c r="AH51" s="5">
        <v>579788</v>
      </c>
      <c r="AI51" s="5">
        <v>646577</v>
      </c>
      <c r="AJ51" s="5">
        <v>570119</v>
      </c>
      <c r="AK51" s="5">
        <v>870463</v>
      </c>
      <c r="AL51" s="5">
        <v>778835</v>
      </c>
      <c r="AM51" s="5">
        <v>917542</v>
      </c>
      <c r="AN51" s="5">
        <v>1048744</v>
      </c>
      <c r="AO51" s="5"/>
      <c r="AP51" s="5"/>
      <c r="AQ51" s="5"/>
      <c r="AR51" s="5">
        <f t="shared" si="5"/>
        <v>453606</v>
      </c>
      <c r="AS51" s="5">
        <f t="shared" si="6"/>
        <v>551947.0882352941</v>
      </c>
    </row>
    <row r="52" spans="1:45" x14ac:dyDescent="0.25">
      <c r="A52" s="5" t="s">
        <v>9</v>
      </c>
      <c r="B52" s="5"/>
      <c r="C52" s="5"/>
      <c r="D52" s="5"/>
      <c r="E52" s="5"/>
      <c r="F52" s="5">
        <v>62547</v>
      </c>
      <c r="G52" s="5">
        <v>47044</v>
      </c>
      <c r="H52" s="5">
        <v>47166</v>
      </c>
      <c r="I52" s="5">
        <v>71999</v>
      </c>
      <c r="J52" s="5">
        <v>49190</v>
      </c>
      <c r="K52" s="5">
        <v>44719</v>
      </c>
      <c r="L52" s="5">
        <v>71879</v>
      </c>
      <c r="M52" s="5">
        <v>81899</v>
      </c>
      <c r="N52" s="5">
        <v>92871</v>
      </c>
      <c r="O52" s="5">
        <v>106547</v>
      </c>
      <c r="P52" s="5">
        <v>154294</v>
      </c>
      <c r="Q52" s="5">
        <v>141768</v>
      </c>
      <c r="R52" s="5">
        <v>105102</v>
      </c>
      <c r="S52" s="5">
        <v>137346</v>
      </c>
      <c r="T52" s="5">
        <v>109214</v>
      </c>
      <c r="U52" s="5">
        <v>109968</v>
      </c>
      <c r="V52" s="5">
        <v>111073</v>
      </c>
      <c r="W52" s="5">
        <v>159216</v>
      </c>
      <c r="X52" s="5">
        <v>114553</v>
      </c>
      <c r="Y52" s="5">
        <v>97258</v>
      </c>
      <c r="Z52" s="5">
        <v>193019</v>
      </c>
      <c r="AA52" s="5">
        <v>105833</v>
      </c>
      <c r="AB52" s="5">
        <v>106288</v>
      </c>
      <c r="AC52" s="5">
        <v>152394</v>
      </c>
      <c r="AD52" s="5">
        <v>148382</v>
      </c>
      <c r="AE52" s="5">
        <v>164975</v>
      </c>
      <c r="AF52" s="5">
        <v>536110</v>
      </c>
      <c r="AG52" s="5"/>
      <c r="AH52" s="5">
        <v>208456</v>
      </c>
      <c r="AI52" s="5">
        <v>197572</v>
      </c>
      <c r="AJ52" s="5">
        <v>125634</v>
      </c>
      <c r="AK52" s="5">
        <v>212355</v>
      </c>
      <c r="AL52" s="5">
        <v>265981</v>
      </c>
      <c r="AM52" s="5">
        <v>227482</v>
      </c>
      <c r="AN52" s="5">
        <v>400488</v>
      </c>
      <c r="AO52" s="5"/>
      <c r="AP52" s="5"/>
      <c r="AQ52" s="5"/>
      <c r="AR52" s="5">
        <f t="shared" si="5"/>
        <v>100412.95238095238</v>
      </c>
      <c r="AS52" s="5">
        <f t="shared" si="6"/>
        <v>145900.64705882352</v>
      </c>
    </row>
    <row r="53" spans="1:45" x14ac:dyDescent="0.25">
      <c r="A53" s="5" t="s">
        <v>8</v>
      </c>
      <c r="B53" s="5"/>
      <c r="C53" s="5"/>
      <c r="D53" s="5"/>
      <c r="E53" s="5"/>
      <c r="F53" s="5">
        <v>136320</v>
      </c>
      <c r="G53" s="5">
        <v>83761</v>
      </c>
      <c r="H53" s="5">
        <v>180334</v>
      </c>
      <c r="I53" s="5">
        <v>178969</v>
      </c>
      <c r="J53" s="5">
        <v>176936</v>
      </c>
      <c r="K53" s="5">
        <v>184916</v>
      </c>
      <c r="L53" s="5">
        <v>361261</v>
      </c>
      <c r="M53" s="5">
        <v>374739</v>
      </c>
      <c r="N53" s="5">
        <v>427957</v>
      </c>
      <c r="O53" s="5">
        <v>460606</v>
      </c>
      <c r="P53" s="5">
        <v>464096</v>
      </c>
      <c r="Q53" s="5">
        <v>475985</v>
      </c>
      <c r="R53" s="5">
        <v>484315</v>
      </c>
      <c r="S53" s="5">
        <v>538844</v>
      </c>
      <c r="T53" s="5">
        <v>543439</v>
      </c>
      <c r="U53" s="5"/>
      <c r="V53" s="5">
        <v>441755</v>
      </c>
      <c r="W53" s="5">
        <v>590849</v>
      </c>
      <c r="X53" s="5">
        <v>245731</v>
      </c>
      <c r="Y53" s="5">
        <v>283373</v>
      </c>
      <c r="Z53" s="5">
        <v>454679</v>
      </c>
      <c r="AA53" s="5">
        <v>262905</v>
      </c>
      <c r="AB53" s="5">
        <v>275835</v>
      </c>
      <c r="AC53" s="5">
        <v>337687</v>
      </c>
      <c r="AD53" s="5">
        <v>312433</v>
      </c>
      <c r="AE53" s="5">
        <v>378937</v>
      </c>
      <c r="AF53" s="5"/>
      <c r="AG53" s="5"/>
      <c r="AH53" s="5">
        <v>374433</v>
      </c>
      <c r="AI53" s="5">
        <v>210224</v>
      </c>
      <c r="AJ53" s="5">
        <v>311228</v>
      </c>
      <c r="AK53" s="5">
        <v>398673</v>
      </c>
      <c r="AL53" s="5">
        <v>636550</v>
      </c>
      <c r="AM53" s="5">
        <v>382088</v>
      </c>
      <c r="AN53" s="5">
        <v>790833</v>
      </c>
      <c r="AO53" s="5"/>
      <c r="AP53" s="5"/>
      <c r="AQ53" s="5"/>
      <c r="AR53" s="5">
        <f t="shared" si="5"/>
        <v>337565</v>
      </c>
      <c r="AS53" s="5">
        <f t="shared" si="6"/>
        <v>345902.67647058825</v>
      </c>
    </row>
    <row r="54" spans="1:45" x14ac:dyDescent="0.25">
      <c r="A54" s="5" t="s">
        <v>51</v>
      </c>
      <c r="B54" s="5"/>
      <c r="C54" s="5"/>
      <c r="D54" s="5"/>
      <c r="E54" s="5"/>
      <c r="F54" s="5">
        <v>19877</v>
      </c>
      <c r="G54" s="5">
        <v>26466</v>
      </c>
      <c r="H54" s="5"/>
      <c r="I54" s="5"/>
      <c r="J54" s="5"/>
      <c r="K54" s="5">
        <v>184916</v>
      </c>
      <c r="L54" s="5">
        <v>160445</v>
      </c>
      <c r="M54" s="5"/>
      <c r="N54" s="5">
        <v>127534</v>
      </c>
      <c r="O54" s="5">
        <v>793065</v>
      </c>
      <c r="P54" s="5">
        <v>449537</v>
      </c>
      <c r="Q54" s="5">
        <v>192732</v>
      </c>
      <c r="R54" s="6">
        <v>500815</v>
      </c>
      <c r="S54" s="5"/>
      <c r="T54" s="6"/>
      <c r="U54" s="5"/>
      <c r="V54" s="5"/>
      <c r="W54" s="5"/>
      <c r="X54" s="5"/>
      <c r="Y54" s="5"/>
      <c r="Z54" s="5"/>
      <c r="AA54" s="5"/>
      <c r="AB54" s="5"/>
      <c r="AC54" s="5"/>
      <c r="AD54" s="5"/>
      <c r="AE54" s="5"/>
      <c r="AF54" s="5"/>
      <c r="AG54" s="5"/>
      <c r="AH54" s="5"/>
      <c r="AI54" s="5"/>
      <c r="AJ54" s="5"/>
      <c r="AK54" s="5"/>
      <c r="AL54" s="5"/>
      <c r="AM54" s="5"/>
      <c r="AN54" s="5"/>
      <c r="AO54" s="5"/>
      <c r="AP54" s="5"/>
      <c r="AQ54" s="5"/>
      <c r="AR54" s="5">
        <f t="shared" si="5"/>
        <v>116923.19047619047</v>
      </c>
      <c r="AS54" s="5">
        <f t="shared" si="6"/>
        <v>72217.26470588235</v>
      </c>
    </row>
    <row r="55" spans="1:45" x14ac:dyDescent="0.25">
      <c r="A55" s="5" t="s">
        <v>56</v>
      </c>
      <c r="B55" s="5"/>
      <c r="C55" s="5"/>
      <c r="D55" s="5"/>
      <c r="E55" s="5"/>
      <c r="F55" s="5">
        <v>166154</v>
      </c>
      <c r="G55" s="5">
        <v>112812</v>
      </c>
      <c r="H55" s="5">
        <v>141005</v>
      </c>
      <c r="I55" s="5">
        <v>122342</v>
      </c>
      <c r="J55" s="5">
        <v>143357</v>
      </c>
      <c r="K55" s="5">
        <v>151293</v>
      </c>
      <c r="L55" s="5">
        <v>160445</v>
      </c>
      <c r="M55" s="5">
        <v>165374</v>
      </c>
      <c r="N55" s="5">
        <v>199793</v>
      </c>
      <c r="O55" s="5">
        <v>210395</v>
      </c>
      <c r="P55" s="5">
        <v>199516</v>
      </c>
      <c r="Q55" s="5">
        <v>241391</v>
      </c>
      <c r="R55" s="5">
        <v>236355</v>
      </c>
      <c r="S55" s="5">
        <v>234905</v>
      </c>
      <c r="T55" s="5">
        <v>228309</v>
      </c>
      <c r="U55" s="5"/>
      <c r="V55" s="5">
        <v>249608</v>
      </c>
      <c r="W55" s="5">
        <v>268082</v>
      </c>
      <c r="X55" s="5">
        <v>210928</v>
      </c>
      <c r="Y55" s="5">
        <v>227598</v>
      </c>
      <c r="Z55" s="5">
        <v>304753</v>
      </c>
      <c r="AA55" s="5">
        <v>220936</v>
      </c>
      <c r="AB55" s="5">
        <v>219688</v>
      </c>
      <c r="AC55" s="5">
        <v>315968</v>
      </c>
      <c r="AD55" s="5">
        <v>313225</v>
      </c>
      <c r="AE55" s="5">
        <v>381668</v>
      </c>
      <c r="AF55" s="5"/>
      <c r="AG55" s="5"/>
      <c r="AH55" s="5">
        <v>439408</v>
      </c>
      <c r="AI55" s="5">
        <v>255983</v>
      </c>
      <c r="AJ55" s="5">
        <v>257373</v>
      </c>
      <c r="AK55" s="5">
        <v>448660</v>
      </c>
      <c r="AL55" s="5">
        <v>739307</v>
      </c>
      <c r="AM55" s="5">
        <v>607898</v>
      </c>
      <c r="AN55" s="5">
        <v>981714</v>
      </c>
      <c r="AO55" s="5"/>
      <c r="AP55" s="5"/>
      <c r="AQ55" s="5"/>
      <c r="AR55" s="5">
        <f t="shared" si="5"/>
        <v>189257.85714285713</v>
      </c>
      <c r="AS55" s="5">
        <f t="shared" si="6"/>
        <v>269301.26470588235</v>
      </c>
    </row>
    <row r="56" spans="1:45" x14ac:dyDescent="0.25">
      <c r="A56" s="5" t="s">
        <v>40</v>
      </c>
      <c r="B56" s="5"/>
      <c r="C56" s="5"/>
      <c r="D56" s="5"/>
      <c r="E56" s="5"/>
      <c r="F56" s="5">
        <v>101467</v>
      </c>
      <c r="G56" s="5">
        <v>425143</v>
      </c>
      <c r="H56" s="5"/>
      <c r="I56" s="5"/>
      <c r="J56" s="5"/>
      <c r="K56" s="5"/>
      <c r="L56" s="5"/>
      <c r="M56" s="5"/>
      <c r="N56" s="5">
        <v>965160</v>
      </c>
      <c r="O56" s="5">
        <v>422599</v>
      </c>
      <c r="P56" s="5">
        <v>585058</v>
      </c>
      <c r="Q56" s="5">
        <v>442559</v>
      </c>
      <c r="R56" s="6">
        <v>708952</v>
      </c>
      <c r="S56" s="5">
        <v>691207</v>
      </c>
      <c r="T56" s="7">
        <v>325130</v>
      </c>
      <c r="U56" s="5"/>
      <c r="V56" s="5">
        <v>901024</v>
      </c>
      <c r="W56" s="5">
        <v>1087145</v>
      </c>
      <c r="X56" s="5">
        <v>1911445</v>
      </c>
      <c r="Y56" s="5">
        <v>1050386</v>
      </c>
      <c r="Z56" s="5">
        <v>292640</v>
      </c>
      <c r="AA56" s="5">
        <v>351513</v>
      </c>
      <c r="AB56" s="5">
        <v>899426</v>
      </c>
      <c r="AC56" s="5">
        <v>1102633</v>
      </c>
      <c r="AD56" s="5">
        <v>1042201</v>
      </c>
      <c r="AE56" s="5">
        <v>1115814</v>
      </c>
      <c r="AF56" s="5">
        <v>1102040</v>
      </c>
      <c r="AG56" s="5"/>
      <c r="AH56" s="5">
        <v>1402388</v>
      </c>
      <c r="AI56" s="5">
        <v>911957</v>
      </c>
      <c r="AJ56" s="5">
        <v>1389393</v>
      </c>
      <c r="AK56" s="5">
        <v>1068805</v>
      </c>
      <c r="AL56" s="5">
        <v>1442048</v>
      </c>
      <c r="AM56" s="5">
        <v>1942222</v>
      </c>
      <c r="AN56" s="5">
        <v>1237123</v>
      </c>
      <c r="AO56" s="5"/>
      <c r="AP56" s="5"/>
      <c r="AQ56" s="5"/>
      <c r="AR56" s="5">
        <f t="shared" si="5"/>
        <v>471900.71428571426</v>
      </c>
      <c r="AS56" s="5">
        <f t="shared" si="6"/>
        <v>732867</v>
      </c>
    </row>
    <row r="57" spans="1:45" x14ac:dyDescent="0.25">
      <c r="A57" s="5" t="s">
        <v>7</v>
      </c>
      <c r="B57" s="5"/>
      <c r="C57" s="5"/>
      <c r="D57" s="5"/>
      <c r="E57" s="5"/>
      <c r="F57" s="5"/>
      <c r="G57" s="5"/>
      <c r="H57" s="5"/>
      <c r="I57" s="5"/>
      <c r="J57" s="5"/>
      <c r="K57" s="5"/>
      <c r="L57" s="5"/>
      <c r="M57" s="5"/>
      <c r="N57" s="5"/>
      <c r="O57" s="5"/>
      <c r="P57" s="5"/>
      <c r="Q57" s="5"/>
      <c r="R57" s="6"/>
      <c r="S57" s="5"/>
      <c r="T57" s="7"/>
      <c r="U57" s="5"/>
      <c r="V57" s="5"/>
      <c r="W57" s="5">
        <v>216413</v>
      </c>
      <c r="X57" s="5">
        <v>1149506</v>
      </c>
      <c r="Y57" s="5">
        <v>925029</v>
      </c>
      <c r="Z57" s="5">
        <v>551035</v>
      </c>
      <c r="AA57" s="5">
        <v>610485</v>
      </c>
      <c r="AB57" s="5">
        <v>119787</v>
      </c>
      <c r="AC57" s="5">
        <v>74744</v>
      </c>
      <c r="AD57" s="5">
        <v>25148</v>
      </c>
      <c r="AE57" s="5">
        <v>16312</v>
      </c>
      <c r="AF57" s="5"/>
      <c r="AG57" s="5"/>
      <c r="AH57" s="5">
        <v>44008</v>
      </c>
      <c r="AI57" s="5">
        <v>195313</v>
      </c>
      <c r="AJ57" s="5">
        <v>141949</v>
      </c>
      <c r="AK57" s="5">
        <v>1095021</v>
      </c>
      <c r="AL57" s="5">
        <v>192936</v>
      </c>
      <c r="AM57" s="5">
        <v>168834</v>
      </c>
      <c r="AN57" s="5">
        <v>1241098</v>
      </c>
      <c r="AO57" s="5"/>
      <c r="AP57" s="5"/>
      <c r="AQ57" s="5"/>
      <c r="AR57" s="5">
        <f t="shared" si="5"/>
        <v>135332.52380952382</v>
      </c>
      <c r="AS57" s="5">
        <f t="shared" si="6"/>
        <v>199047.58823529413</v>
      </c>
    </row>
    <row r="58" spans="1:45" x14ac:dyDescent="0.25">
      <c r="A58" s="5" t="s">
        <v>50</v>
      </c>
      <c r="B58" s="5"/>
      <c r="C58" s="5"/>
      <c r="D58" s="5"/>
      <c r="E58" s="5"/>
      <c r="F58" s="5">
        <v>4362</v>
      </c>
      <c r="G58" s="5">
        <v>930</v>
      </c>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f t="shared" si="5"/>
        <v>252</v>
      </c>
      <c r="AS58" s="5">
        <f t="shared" si="6"/>
        <v>155.64705882352942</v>
      </c>
    </row>
    <row r="59" spans="1:45" x14ac:dyDescent="0.25">
      <c r="A59" s="5" t="s">
        <v>57</v>
      </c>
      <c r="B59" s="5"/>
      <c r="C59" s="5"/>
      <c r="D59" s="5"/>
      <c r="E59" s="5"/>
      <c r="F59" s="5">
        <v>231427</v>
      </c>
      <c r="G59" s="5">
        <v>234802</v>
      </c>
      <c r="H59" s="5">
        <v>375940</v>
      </c>
      <c r="I59" s="5">
        <v>498585</v>
      </c>
      <c r="J59" s="5">
        <v>621746</v>
      </c>
      <c r="K59" s="5">
        <v>644227</v>
      </c>
      <c r="L59" s="5">
        <v>448576</v>
      </c>
      <c r="M59" s="5"/>
      <c r="N59" s="5">
        <v>733054</v>
      </c>
      <c r="O59" s="5">
        <v>1271466</v>
      </c>
      <c r="P59" s="5">
        <v>632605</v>
      </c>
      <c r="Q59" s="5">
        <v>1505247</v>
      </c>
      <c r="R59" s="6">
        <v>2079991</v>
      </c>
      <c r="S59" s="5">
        <v>3212228</v>
      </c>
      <c r="T59" s="7">
        <v>7349915</v>
      </c>
      <c r="U59" s="7"/>
      <c r="V59" s="7">
        <v>3023650</v>
      </c>
      <c r="W59" s="7">
        <v>7860024</v>
      </c>
      <c r="X59" s="7">
        <v>2620290</v>
      </c>
      <c r="Y59" s="7">
        <v>1658117</v>
      </c>
      <c r="Z59" s="5">
        <v>1969880</v>
      </c>
      <c r="AA59" s="5">
        <v>1579909</v>
      </c>
      <c r="AB59" s="5">
        <v>1222929</v>
      </c>
      <c r="AC59" s="5">
        <v>1345497</v>
      </c>
      <c r="AD59" s="5">
        <v>1581813</v>
      </c>
      <c r="AE59" s="5">
        <v>1692575</v>
      </c>
      <c r="AF59" s="5"/>
      <c r="AG59" s="5"/>
      <c r="AH59" s="5">
        <v>2082772</v>
      </c>
      <c r="AI59" s="5">
        <v>2826939</v>
      </c>
      <c r="AJ59" s="5">
        <v>2212259</v>
      </c>
      <c r="AK59" s="5">
        <v>3287705</v>
      </c>
      <c r="AL59" s="5">
        <v>4014363</v>
      </c>
      <c r="AM59" s="5">
        <v>3969673</v>
      </c>
      <c r="AN59" s="5">
        <v>36601595</v>
      </c>
      <c r="AO59" s="5"/>
      <c r="AP59" s="5"/>
      <c r="AQ59" s="5"/>
      <c r="AR59" s="5">
        <f t="shared" si="5"/>
        <v>1760560.4761904762</v>
      </c>
      <c r="AS59" s="5">
        <f t="shared" si="6"/>
        <v>2923229.3823529412</v>
      </c>
    </row>
    <row r="60" spans="1:45" x14ac:dyDescent="0.25">
      <c r="A60" s="5" t="s">
        <v>17</v>
      </c>
      <c r="B60" s="5"/>
      <c r="C60" s="5"/>
      <c r="D60" s="5"/>
      <c r="E60" s="5"/>
      <c r="F60" s="5">
        <v>1888830</v>
      </c>
      <c r="G60" s="5">
        <v>3495891</v>
      </c>
      <c r="H60" s="5">
        <f>1774469-44990</f>
        <v>1729479</v>
      </c>
      <c r="I60" s="5">
        <v>2015507</v>
      </c>
      <c r="J60" s="5">
        <v>2498962</v>
      </c>
      <c r="K60" s="5">
        <v>2435781</v>
      </c>
      <c r="L60" s="5">
        <v>2051839</v>
      </c>
      <c r="M60" s="5"/>
      <c r="N60" s="5">
        <v>6444641</v>
      </c>
      <c r="O60" s="5">
        <v>1619505</v>
      </c>
      <c r="P60" s="5">
        <v>2456233</v>
      </c>
      <c r="Q60" s="5">
        <v>2647308</v>
      </c>
      <c r="R60" s="5">
        <v>2824197</v>
      </c>
      <c r="S60" s="5">
        <v>2398395</v>
      </c>
      <c r="T60" s="5">
        <v>2741276</v>
      </c>
      <c r="U60" s="5"/>
      <c r="V60" s="5">
        <v>4097831</v>
      </c>
      <c r="W60" s="5">
        <v>3372008</v>
      </c>
      <c r="X60" s="5">
        <v>4541328</v>
      </c>
      <c r="Y60" s="5">
        <v>2964623</v>
      </c>
      <c r="Z60" s="5">
        <v>5234554</v>
      </c>
      <c r="AA60" s="5">
        <v>7849436</v>
      </c>
      <c r="AB60" s="5">
        <v>4539187</v>
      </c>
      <c r="AC60" s="5">
        <v>9148778</v>
      </c>
      <c r="AD60" s="5">
        <v>11228124</v>
      </c>
      <c r="AE60" s="5">
        <v>6192575</v>
      </c>
      <c r="AF60" s="5">
        <v>16485111</v>
      </c>
      <c r="AG60" s="5"/>
      <c r="AH60" s="5">
        <v>12774372</v>
      </c>
      <c r="AI60" s="5">
        <v>8652764</v>
      </c>
      <c r="AJ60" s="5">
        <v>6796788</v>
      </c>
      <c r="AK60" s="5">
        <v>14974979</v>
      </c>
      <c r="AL60" s="5">
        <v>10175924</v>
      </c>
      <c r="AM60" s="5">
        <v>14811585</v>
      </c>
      <c r="AN60" s="5">
        <v>17376833</v>
      </c>
      <c r="AO60" s="5"/>
      <c r="AP60" s="5"/>
      <c r="AQ60" s="5"/>
      <c r="AR60" s="5">
        <f t="shared" si="5"/>
        <v>2736104.1904761903</v>
      </c>
      <c r="AS60" s="5">
        <f t="shared" si="6"/>
        <v>5837195.4117647056</v>
      </c>
    </row>
    <row r="61" spans="1:45" x14ac:dyDescent="0.25">
      <c r="A61" s="5" t="s">
        <v>58</v>
      </c>
      <c r="B61" s="5"/>
      <c r="C61" s="5"/>
      <c r="D61" s="5"/>
      <c r="E61" s="5"/>
      <c r="F61" s="5"/>
      <c r="G61" s="5"/>
      <c r="H61" s="5"/>
      <c r="I61" s="5"/>
      <c r="J61" s="5"/>
      <c r="K61" s="5"/>
      <c r="L61" s="5"/>
      <c r="M61" s="5"/>
      <c r="N61" s="5">
        <v>1489214</v>
      </c>
      <c r="O61" s="5">
        <v>1607661</v>
      </c>
      <c r="P61" s="5">
        <v>2214697</v>
      </c>
      <c r="Q61" s="5">
        <v>3907352</v>
      </c>
      <c r="R61" s="6">
        <v>6418123</v>
      </c>
      <c r="S61" s="5">
        <v>10607406</v>
      </c>
      <c r="T61" s="7">
        <v>15785451</v>
      </c>
      <c r="U61" s="7"/>
      <c r="V61" s="7"/>
      <c r="W61" s="7"/>
      <c r="X61" s="7"/>
      <c r="Y61" s="7"/>
      <c r="Z61" s="5"/>
      <c r="AA61" s="5"/>
      <c r="AB61" s="5"/>
      <c r="AC61" s="5"/>
      <c r="AD61" s="5"/>
      <c r="AE61" s="5"/>
      <c r="AF61" s="5"/>
      <c r="AG61" s="5"/>
      <c r="AH61" s="5"/>
      <c r="AI61" s="5"/>
      <c r="AJ61" s="5"/>
      <c r="AK61" s="5"/>
      <c r="AL61" s="5"/>
      <c r="AM61" s="5"/>
      <c r="AN61" s="5"/>
      <c r="AO61" s="5"/>
      <c r="AP61" s="5"/>
      <c r="AQ61" s="5"/>
      <c r="AR61" s="5">
        <f t="shared" si="5"/>
        <v>2001424</v>
      </c>
      <c r="AS61" s="5">
        <f t="shared" si="6"/>
        <v>1236173.6470588236</v>
      </c>
    </row>
    <row r="62" spans="1:45" x14ac:dyDescent="0.25">
      <c r="A62" s="5" t="s">
        <v>59</v>
      </c>
      <c r="B62" s="5"/>
      <c r="C62" s="5"/>
      <c r="D62" s="5"/>
      <c r="E62" s="5"/>
      <c r="F62" s="5"/>
      <c r="G62" s="5"/>
      <c r="H62" s="5"/>
      <c r="I62" s="5"/>
      <c r="J62" s="5"/>
      <c r="K62" s="5"/>
      <c r="L62" s="5"/>
      <c r="M62" s="5"/>
      <c r="N62" s="5">
        <v>108619</v>
      </c>
      <c r="O62" s="5">
        <v>43609</v>
      </c>
      <c r="P62" s="5">
        <v>69349</v>
      </c>
      <c r="Q62" s="5">
        <v>107227</v>
      </c>
      <c r="R62" s="6">
        <v>67141</v>
      </c>
      <c r="S62" s="5"/>
      <c r="T62" s="6"/>
      <c r="U62" s="5"/>
      <c r="V62" s="5"/>
      <c r="W62" s="5">
        <v>1081834</v>
      </c>
      <c r="X62" s="5">
        <v>473611</v>
      </c>
      <c r="Y62" s="5">
        <v>1343599</v>
      </c>
      <c r="Z62" s="5">
        <v>115836</v>
      </c>
      <c r="AA62" s="5"/>
      <c r="AB62" s="5"/>
      <c r="AC62" s="5"/>
      <c r="AD62" s="5"/>
      <c r="AE62" s="5"/>
      <c r="AF62" s="5"/>
      <c r="AG62" s="5"/>
      <c r="AH62" s="5"/>
      <c r="AI62" s="5"/>
      <c r="AJ62" s="5"/>
      <c r="AK62" s="5"/>
      <c r="AL62" s="5"/>
      <c r="AM62" s="5"/>
      <c r="AN62" s="5"/>
      <c r="AO62" s="5"/>
      <c r="AP62" s="5"/>
      <c r="AQ62" s="5"/>
      <c r="AR62" s="5">
        <f t="shared" si="5"/>
        <v>162420.23809523811</v>
      </c>
      <c r="AS62" s="5">
        <f t="shared" si="6"/>
        <v>100318.38235294117</v>
      </c>
    </row>
    <row r="63" spans="1:45" x14ac:dyDescent="0.25">
      <c r="A63" s="5" t="s">
        <v>60</v>
      </c>
      <c r="B63" s="5"/>
      <c r="C63" s="5"/>
      <c r="D63" s="5"/>
      <c r="E63" s="5"/>
      <c r="F63" s="5"/>
      <c r="G63" s="5"/>
      <c r="H63" s="5"/>
      <c r="I63" s="5"/>
      <c r="J63" s="5"/>
      <c r="K63" s="5"/>
      <c r="L63" s="5"/>
      <c r="M63" s="5"/>
      <c r="N63" s="5"/>
      <c r="O63" s="5"/>
      <c r="P63" s="5"/>
      <c r="Q63" s="5"/>
      <c r="R63" s="6"/>
      <c r="S63" s="5"/>
      <c r="T63" s="6"/>
      <c r="U63" s="5"/>
      <c r="V63" s="5"/>
      <c r="W63" s="5"/>
      <c r="X63" s="5">
        <v>408285</v>
      </c>
      <c r="Y63" s="5">
        <v>393976</v>
      </c>
      <c r="Z63" s="5">
        <v>492046</v>
      </c>
      <c r="AA63" s="5">
        <v>647445</v>
      </c>
      <c r="AB63" s="5">
        <v>195763</v>
      </c>
      <c r="AC63" s="5">
        <v>291489</v>
      </c>
      <c r="AD63" s="5">
        <v>324671</v>
      </c>
      <c r="AE63" s="5">
        <v>261779</v>
      </c>
      <c r="AF63" s="5"/>
      <c r="AG63" s="5"/>
      <c r="AH63" s="5">
        <v>301497</v>
      </c>
      <c r="AI63" s="5">
        <v>251725</v>
      </c>
      <c r="AJ63" s="5">
        <v>778569</v>
      </c>
      <c r="AK63" s="5">
        <v>211795</v>
      </c>
      <c r="AL63" s="5">
        <v>254293</v>
      </c>
      <c r="AM63" s="5">
        <v>333714</v>
      </c>
      <c r="AN63" s="5">
        <v>1194467</v>
      </c>
      <c r="AO63" s="5"/>
      <c r="AP63" s="5"/>
      <c r="AQ63" s="5"/>
      <c r="AR63" s="5">
        <f t="shared" si="5"/>
        <v>61633.666666666664</v>
      </c>
      <c r="AS63" s="5">
        <f t="shared" si="6"/>
        <v>186515.11764705883</v>
      </c>
    </row>
    <row r="64" spans="1:4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row>
    <row r="65" spans="1:45" x14ac:dyDescent="0.25">
      <c r="A65" s="5" t="s">
        <v>11</v>
      </c>
      <c r="B65" s="5">
        <f>SUM(B42:B64)</f>
        <v>0</v>
      </c>
      <c r="C65" s="5">
        <f t="shared" ref="C65:AP65" si="7">SUM(C42:C64)</f>
        <v>0</v>
      </c>
      <c r="D65" s="5">
        <f t="shared" si="7"/>
        <v>0</v>
      </c>
      <c r="E65" s="5">
        <f t="shared" si="7"/>
        <v>0</v>
      </c>
      <c r="F65" s="5">
        <f t="shared" si="7"/>
        <v>8314802</v>
      </c>
      <c r="G65" s="5">
        <f t="shared" si="7"/>
        <v>9987489</v>
      </c>
      <c r="H65" s="5">
        <f t="shared" si="7"/>
        <v>12538980</v>
      </c>
      <c r="I65" s="5">
        <f t="shared" si="7"/>
        <v>12676681</v>
      </c>
      <c r="J65" s="5">
        <f t="shared" si="7"/>
        <v>12900108</v>
      </c>
      <c r="K65" s="5">
        <f>SUM(K42:K64)</f>
        <v>14980391</v>
      </c>
      <c r="L65" s="5">
        <f>SUM(L42:L64)</f>
        <v>15944682</v>
      </c>
      <c r="M65" s="5">
        <f t="shared" si="7"/>
        <v>7421944</v>
      </c>
      <c r="N65" s="5">
        <f t="shared" si="7"/>
        <v>22142087</v>
      </c>
      <c r="O65" s="5">
        <f t="shared" si="7"/>
        <v>17776951</v>
      </c>
      <c r="P65" s="5">
        <f t="shared" si="7"/>
        <v>19678820</v>
      </c>
      <c r="Q65" s="5">
        <f t="shared" si="7"/>
        <v>20574231</v>
      </c>
      <c r="R65" s="5">
        <f>SUM(R42:R64)</f>
        <v>24556134</v>
      </c>
      <c r="S65" s="5">
        <f>SUM(S42:S64)</f>
        <v>33455189</v>
      </c>
      <c r="T65" s="5">
        <f>SUM(T42:T64)</f>
        <v>44709553</v>
      </c>
      <c r="U65" s="5">
        <f t="shared" ref="U65:Z65" si="8">SUM(U42:U64)</f>
        <v>9632098</v>
      </c>
      <c r="V65" s="5">
        <f t="shared" si="8"/>
        <v>42162417</v>
      </c>
      <c r="W65" s="5">
        <f t="shared" si="8"/>
        <v>44970049</v>
      </c>
      <c r="X65" s="5">
        <f t="shared" si="8"/>
        <v>33904163</v>
      </c>
      <c r="Y65" s="5">
        <f t="shared" si="8"/>
        <v>29953631</v>
      </c>
      <c r="Z65" s="5">
        <f t="shared" si="8"/>
        <v>34763919</v>
      </c>
      <c r="AA65" s="5">
        <f>SUM(AA44:AA63)</f>
        <v>41040392</v>
      </c>
      <c r="AB65" s="5">
        <f>SUM(AB44:AB63)</f>
        <v>27201044</v>
      </c>
      <c r="AC65" s="5">
        <f>SUM(AC44:AC63)</f>
        <v>41916243</v>
      </c>
      <c r="AD65" s="5">
        <f>SUM(AD44:AD63)</f>
        <v>43885337</v>
      </c>
      <c r="AE65" s="5">
        <f>SUM(AE44:AE63)</f>
        <v>71402431</v>
      </c>
      <c r="AF65" s="5">
        <f t="shared" si="7"/>
        <v>53566287</v>
      </c>
      <c r="AG65" s="5">
        <f t="shared" si="7"/>
        <v>0</v>
      </c>
      <c r="AH65" s="5">
        <f t="shared" si="7"/>
        <v>77601060</v>
      </c>
      <c r="AI65" s="5">
        <f t="shared" si="7"/>
        <v>42570810</v>
      </c>
      <c r="AJ65" s="5">
        <f t="shared" si="7"/>
        <v>33438612</v>
      </c>
      <c r="AK65" s="5">
        <f t="shared" si="7"/>
        <v>61926236</v>
      </c>
      <c r="AL65" s="5">
        <f t="shared" si="7"/>
        <v>90678984</v>
      </c>
      <c r="AM65" s="5">
        <f t="shared" si="7"/>
        <v>64407970</v>
      </c>
      <c r="AN65" s="5">
        <f t="shared" si="7"/>
        <v>187583580</v>
      </c>
      <c r="AO65" s="5">
        <f t="shared" si="7"/>
        <v>0</v>
      </c>
      <c r="AP65" s="5">
        <f t="shared" si="7"/>
        <v>0</v>
      </c>
      <c r="AQ65" s="5"/>
      <c r="AR65" s="5">
        <f t="shared" si="5"/>
        <v>22525919.952380951</v>
      </c>
      <c r="AS65" s="5">
        <f t="shared" si="6"/>
        <v>38537156.029411763</v>
      </c>
    </row>
    <row r="66" spans="1:45" x14ac:dyDescent="0.25">
      <c r="A66" s="5" t="s">
        <v>12</v>
      </c>
      <c r="B66" s="5"/>
      <c r="C66" s="5"/>
      <c r="D66" s="5"/>
      <c r="E66" s="5"/>
      <c r="F66" s="5"/>
      <c r="G66" s="5"/>
      <c r="H66" s="5"/>
      <c r="I66" s="5"/>
      <c r="J66" s="5"/>
      <c r="K66" s="5">
        <v>14795476</v>
      </c>
      <c r="L66" s="5">
        <v>15784239</v>
      </c>
      <c r="M66" s="5"/>
      <c r="N66" s="5"/>
      <c r="O66" s="5">
        <v>17776973</v>
      </c>
      <c r="P66" s="5"/>
      <c r="Q66" s="5"/>
      <c r="R66" s="5">
        <v>24425315</v>
      </c>
      <c r="S66" s="5">
        <v>33454488</v>
      </c>
      <c r="T66" s="5"/>
      <c r="U66" s="5"/>
      <c r="V66" s="5"/>
      <c r="W66" s="5"/>
      <c r="X66" s="5"/>
      <c r="Y66" s="5">
        <v>30006113</v>
      </c>
      <c r="Z66" s="5">
        <v>34764061</v>
      </c>
      <c r="AA66" s="5">
        <v>41040393</v>
      </c>
      <c r="AB66" s="5">
        <v>27201043</v>
      </c>
      <c r="AC66" s="5">
        <v>41916245</v>
      </c>
      <c r="AD66" s="5">
        <v>43885337</v>
      </c>
      <c r="AE66" s="5">
        <v>71402551</v>
      </c>
      <c r="AF66" s="5"/>
      <c r="AG66" s="5"/>
      <c r="AH66" s="5">
        <v>77551012</v>
      </c>
      <c r="AI66" s="5"/>
      <c r="AJ66" s="5">
        <v>33438615</v>
      </c>
      <c r="AK66" s="5">
        <v>56466668</v>
      </c>
      <c r="AL66" s="5">
        <v>90184677</v>
      </c>
      <c r="AM66" s="5"/>
      <c r="AN66" s="5">
        <v>186998655</v>
      </c>
      <c r="AO66" s="5"/>
      <c r="AP66" s="5"/>
      <c r="AQ66" s="5"/>
      <c r="AR66" s="5"/>
      <c r="AS66" s="5"/>
    </row>
    <row r="67" spans="1:45" x14ac:dyDescent="0.25">
      <c r="A67" s="5" t="s">
        <v>13</v>
      </c>
      <c r="B67" s="5">
        <f t="shared" ref="B67:AP67" si="9">B65-B66</f>
        <v>0</v>
      </c>
      <c r="C67" s="5">
        <f t="shared" si="9"/>
        <v>0</v>
      </c>
      <c r="D67" s="5">
        <f t="shared" si="9"/>
        <v>0</v>
      </c>
      <c r="E67" s="5">
        <f t="shared" si="9"/>
        <v>0</v>
      </c>
      <c r="F67" s="5"/>
      <c r="G67" s="5"/>
      <c r="H67" s="5"/>
      <c r="I67" s="5"/>
      <c r="J67" s="5"/>
      <c r="K67" s="5">
        <f t="shared" si="9"/>
        <v>184915</v>
      </c>
      <c r="L67" s="5">
        <f t="shared" si="9"/>
        <v>160443</v>
      </c>
      <c r="M67" s="5"/>
      <c r="N67" s="5"/>
      <c r="O67" s="5">
        <f t="shared" si="9"/>
        <v>-22</v>
      </c>
      <c r="P67" s="5"/>
      <c r="Q67" s="5"/>
      <c r="R67" s="5">
        <f t="shared" si="9"/>
        <v>130819</v>
      </c>
      <c r="S67" s="5">
        <f t="shared" si="9"/>
        <v>701</v>
      </c>
      <c r="T67" s="5"/>
      <c r="U67" s="5"/>
      <c r="V67" s="5"/>
      <c r="W67" s="5"/>
      <c r="X67" s="5"/>
      <c r="Y67" s="5">
        <f t="shared" si="9"/>
        <v>-52482</v>
      </c>
      <c r="Z67" s="5">
        <f t="shared" si="9"/>
        <v>-142</v>
      </c>
      <c r="AA67" s="5">
        <f t="shared" si="9"/>
        <v>-1</v>
      </c>
      <c r="AB67" s="5">
        <f t="shared" si="9"/>
        <v>1</v>
      </c>
      <c r="AC67" s="5">
        <f t="shared" si="9"/>
        <v>-2</v>
      </c>
      <c r="AD67" s="5">
        <f t="shared" si="9"/>
        <v>0</v>
      </c>
      <c r="AE67" s="5">
        <f t="shared" si="9"/>
        <v>-120</v>
      </c>
      <c r="AF67" s="5"/>
      <c r="AG67" s="5"/>
      <c r="AH67" s="5">
        <f t="shared" si="9"/>
        <v>50048</v>
      </c>
      <c r="AI67" s="5"/>
      <c r="AJ67" s="5">
        <f t="shared" si="9"/>
        <v>-3</v>
      </c>
      <c r="AK67" s="5">
        <f t="shared" si="9"/>
        <v>5459568</v>
      </c>
      <c r="AL67" s="5">
        <f t="shared" si="9"/>
        <v>494307</v>
      </c>
      <c r="AM67" s="5"/>
      <c r="AN67" s="5">
        <f t="shared" si="9"/>
        <v>584925</v>
      </c>
      <c r="AO67" s="5">
        <f t="shared" si="9"/>
        <v>0</v>
      </c>
      <c r="AP67" s="5">
        <f t="shared" si="9"/>
        <v>0</v>
      </c>
      <c r="AQ67" s="5"/>
      <c r="AR67" s="5">
        <f>AR65-AR66</f>
        <v>22525919.952380951</v>
      </c>
      <c r="AS67" s="5"/>
    </row>
  </sheetData>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Vital Information</vt:lpstr>
      <vt:lpstr>Amparo</vt:lpstr>
      <vt:lpstr>Araraquara</vt:lpstr>
      <vt:lpstr>Campinas</vt:lpstr>
      <vt:lpstr>Franca</vt:lpstr>
      <vt:lpstr>Ribeirao Preto</vt:lpstr>
      <vt:lpstr>Rio Claro</vt:lpstr>
      <vt:lpstr>Sao Carlos</vt:lpstr>
      <vt:lpstr>State of Sao Paulo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2018-05-21T17:45:02Z</dcterms:modified>
</cp:coreProperties>
</file>